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0C25A7E0-0951-4E29-9E43-A970EA0BAA8A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hase_Inv" sheetId="5" r:id="rId3"/>
    <sheet name="Stock Bal" sheetId="3" r:id="rId4"/>
    <sheet name="Stock Bal_Audit " sheetId="6" r:id="rId5"/>
  </sheets>
  <definedNames>
    <definedName name="_xlnm._FilterDatabase" localSheetId="1" hidden="1">'Raw Inventory'!$A$5:$R$132</definedName>
    <definedName name="_xlnm.Print_Area" localSheetId="1">'Raw Inventory'!$A$1:$S$71</definedName>
    <definedName name="_xlnm.Print_Area" localSheetId="3">'Stock Bal'!$L$2:$O$58</definedName>
    <definedName name="_xlnm.Print_Area" localSheetId="4">'Stock Bal_Audit '!$A$3:$D$50</definedName>
  </definedNames>
  <calcPr calcId="191029"/>
  <pivotCaches>
    <pivotCache cacheId="2" r:id="rId6"/>
    <pivotCache cacheId="3" r:id="rId7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124" i="1" l="1"/>
  <c r="O106" i="1"/>
  <c r="O119" i="1"/>
  <c r="O86" i="1"/>
  <c r="O101" i="1"/>
  <c r="O108" i="1"/>
  <c r="O48" i="1"/>
  <c r="P108" i="1"/>
  <c r="O129" i="1"/>
  <c r="O120" i="1"/>
  <c r="O118" i="1"/>
  <c r="B124" i="1"/>
  <c r="C124" i="1"/>
  <c r="B125" i="1"/>
  <c r="C125" i="1"/>
  <c r="B126" i="1"/>
  <c r="C126" i="1"/>
  <c r="B127" i="1"/>
  <c r="C127" i="1"/>
  <c r="B128" i="1"/>
  <c r="C128" i="1"/>
  <c r="B129" i="1"/>
  <c r="C129" i="1"/>
  <c r="B130" i="1"/>
  <c r="C130" i="1"/>
  <c r="B131" i="1"/>
  <c r="C131" i="1"/>
  <c r="B132" i="1"/>
  <c r="C132" i="1"/>
  <c r="B123" i="1"/>
  <c r="C123" i="1"/>
  <c r="O115" i="1" l="1"/>
  <c r="O100" i="1"/>
  <c r="O104" i="1"/>
  <c r="O89" i="1"/>
  <c r="O83" i="1"/>
  <c r="O47" i="1"/>
  <c r="O93" i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91" i="1"/>
  <c r="O87" i="1"/>
  <c r="B117" i="1"/>
  <c r="C117" i="1"/>
  <c r="P114" i="1"/>
  <c r="L114" i="1"/>
  <c r="B114" i="1"/>
  <c r="C114" i="1"/>
  <c r="P126" i="1"/>
  <c r="P125" i="1" l="1"/>
  <c r="O112" i="1" l="1"/>
  <c r="O80" i="1"/>
  <c r="P122" i="1" l="1"/>
  <c r="P124" i="1"/>
  <c r="L122" i="1"/>
  <c r="B122" i="1"/>
  <c r="C122" i="1"/>
  <c r="P112" i="1"/>
  <c r="O116" i="1"/>
  <c r="P116" i="1" s="1"/>
  <c r="O121" i="1"/>
  <c r="P121" i="1" s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O46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65" i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<sst xmlns="http://schemas.openxmlformats.org/spreadsheetml/2006/main" count="1652" uniqueCount="517">
  <si>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</si>
  <si>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</si>
  <si>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</si>
  <si>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</si>
  <si>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</si>
  <si>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</si>
  <si>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</si>
  <si>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</si>
  <si>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</si>
  <si>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</si>
  <si>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</si>
  <si>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</si>
  <si>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</si>
  <si>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</si>
  <si>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</si>
  <si>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</si>
  <si>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</si>
  <si>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</si>
  <si>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</si>
  <si>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</si>
  <si>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</si>
  <si>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</si>
  <si>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</si>
  <si>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</si>
  <si>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</si>
  <si>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</si>
  <si>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</si>
  <si>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</si>
  <si>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</si>
  <si>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</si>
  <si>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</si>
  <si>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</si>
  <si>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</si>
  <si>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</si>
  <si>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</si>
  <si>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</si>
  <si>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</si>
  <si>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</si>
  <si>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</si>
  <si>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</si>
  <si>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</si>
  <si>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</si>
  <si>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</si>
  <si>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</si>
  <si>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</si>
  <si>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</si>
  <si>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</si>
  <si>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</si>
  <si>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</si>
  <si>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</si>
  <si>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</si>
  <si>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</si>
  <si>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</si>
  <si>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</si>
  <si>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</si>
  <si>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</si>
  <si>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</si>
  <si>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</si>
  <si>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</si>
  <si>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</si>
  <si>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</si>
  <si>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</si>
  <si>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</si>
  <si>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</si>
  <si>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</si>
  <si>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</si>
  <si>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</si>
  <si>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</si>
  <si>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</si>
  <si>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</si>
  <si>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</si>
  <si>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</si>
  <si>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</si>
  <si>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</si>
  <si>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</si>
  <si>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</si>
  <si>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</si>
  <si>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</si>
  <si>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</si>
  <si>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</si>
  <si>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</si>
  <si>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</si>
  <si>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</si>
  <si>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</si>
  <si>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</si>
  <si>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</si>
  <si>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</si>
  <si>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</si>
  <si>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</si>
  <si>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</si>
  <si>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</si>
  <si>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</si>
  <si>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</si>
  <si>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</si>
  <si>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</si>
  <si>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</si>
  <si>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</si>
  <si>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</si>
  <si>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</si>
  <si>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</si>
  <si>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</si>
  <si>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</si>
  <si>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</si>
  <si>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</si>
  <si>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</si>
  <si>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</si>
  <si>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</si>
  <si>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</si>
  <si>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 xml:space="preserve">KIV DO 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</si>
  <si>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</si>
  <si>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</si>
  <si>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</si>
  <si>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</si>
  <si>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</si>
  <si>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</si>
  <si>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</si>
  <si>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</si>
  <si>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</si>
  <si>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</si>
  <si>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</si>
  <si>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</si>
  <si>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</si>
  <si>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</si>
  <si>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</si>
  <si>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</si>
  <si>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</si>
  <si>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</si>
  <si>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</si>
  <si>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</si>
  <si>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</si>
  <si>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</si>
  <si>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</si>
  <si>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</si>
  <si>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</si>
  <si>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</si>
  <si>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</si>
  <si>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</si>
  <si>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</si>
  <si>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</si>
  <si>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</si>
  <si>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</si>
  <si>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</si>
  <si>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</si>
  <si>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</si>
  <si>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</si>
  <si>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</si>
  <si>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</si>
  <si>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</si>
  <si>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</si>
  <si>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</si>
  <si>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</si>
  <si>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</si>
  <si>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</si>
  <si>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</si>
  <si>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</si>
  <si>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</si>
  <si>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</si>
  <si>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</si>
  <si>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</si>
  <si>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</si>
  <si>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</si>
  <si>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</si>
  <si>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</si>
  <si>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</si>
  <si>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</si>
  <si>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</si>
  <si>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</si>
  <si>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</si>
  <si>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</si>
  <si>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</si>
  <si>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</si>
  <si>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</si>
  <si>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</si>
  <si>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</si>
  <si>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</si>
  <si>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</si>
  <si>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</si>
  <si>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</si>
  <si>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</si>
  <si>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</si>
  <si>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</si>
  <si>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</si>
  <si>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</si>
  <si>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</si>
  <si>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</si>
  <si>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</si>
  <si>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</si>
  <si>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</si>
  <si>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</si>
  <si>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</si>
  <si>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</si>
  <si>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</si>
  <si>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</si>
  <si>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</si>
  <si>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</si>
  <si>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</si>
  <si>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</si>
  <si>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</si>
  <si>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</si>
  <si>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</si>
  <si>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</si>
  <si>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</si>
  <si>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</si>
  <si>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</si>
  <si>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</si>
  <si>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</si>
  <si>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</si>
  <si>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</si>
  <si>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</si>
  <si>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</si>
  <si>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</si>
  <si>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</si>
  <si>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</si>
  <si>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</si>
  <si>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</si>
  <si>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</si>
  <si>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</si>
  <si>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</si>
  <si>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</si>
  <si>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</si>
  <si>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</si>
  <si>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</si>
  <si>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</si>
  <si>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</si>
  <si>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</si>
  <si>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</si>
  <si>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</si>
  <si>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</si>
  <si>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</si>
  <si>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</si>
  <si>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</si>
  <si>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</si>
  <si>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</si>
  <si>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</si>
  <si>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</si>
  <si>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AR Accelerator (4Kgs)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</si>
  <si>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</si>
  <si>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</si>
  <si>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</si>
  <si>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</si>
  <si>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</si>
  <si>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</si>
  <si>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</si>
  <si>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DO70(6kg)</t>
  </si>
  <si>
    <t>kg/Pail</t>
  </si>
  <si>
    <t>11/1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</si>
  <si>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</si>
  <si>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</si>
  <si>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</si>
  <si>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</si>
  <si>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</si>
  <si>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</si>
  <si>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</si>
  <si>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</si>
  <si>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</si>
  <si>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</si>
  <si>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</si>
  <si>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</si>
  <si>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DO53(1), DO75(1), DO77(1)</t>
  </si>
  <si>
    <t>24/11, 29/1, 3/2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</si>
  <si>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</si>
  <si>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</si>
  <si>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</si>
  <si>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</si>
  <si>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</si>
  <si>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</si>
  <si>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</si>
  <si>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</si>
  <si>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</si>
  <si>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</si>
  <si>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</si>
  <si>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</si>
  <si>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</si>
  <si>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</si>
  <si>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</si>
  <si>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</si>
  <si>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</si>
  <si>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</si>
  <si>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</si>
  <si>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</si>
  <si>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</si>
  <si>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</si>
  <si>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</si>
  <si>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</si>
  <si>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</si>
  <si>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</si>
  <si>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</si>
  <si>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</si>
  <si>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</si>
  <si>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</si>
  <si>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</si>
  <si>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</si>
  <si>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</si>
  <si>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RA Mepoxe M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</si>
  <si>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</si>
  <si>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</si>
  <si>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</si>
  <si>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</si>
  <si>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</si>
  <si>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</si>
  <si>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</si>
  <si>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</si>
  <si>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CS12339 Total</t>
  </si>
  <si>
    <t>CS12557 Total</t>
  </si>
  <si>
    <t>CS12558 Total</t>
  </si>
  <si>
    <t>CS12605 Total</t>
  </si>
  <si>
    <t>CS12642 Total</t>
  </si>
  <si>
    <t>CS12944 Total</t>
  </si>
  <si>
    <t>CS12968 Total</t>
  </si>
  <si>
    <t>KIV DO  Total</t>
  </si>
  <si>
    <t>SC12860 Total</t>
  </si>
  <si>
    <t>SC12922 Total</t>
  </si>
  <si>
    <t>CS13004 Total</t>
  </si>
  <si>
    <t>CS13034 Total</t>
  </si>
  <si>
    <t>CS13093 Total</t>
  </si>
  <si>
    <t>CS13138 Total</t>
  </si>
  <si>
    <t>CS13213 Total</t>
  </si>
  <si>
    <t>CS13238 Total</t>
  </si>
  <si>
    <t>CS13244 Total</t>
  </si>
  <si>
    <t>CS13245 Total</t>
  </si>
  <si>
    <t>CS13272 Total</t>
  </si>
  <si>
    <t>CS13328 Total</t>
  </si>
  <si>
    <t>CS13356 Total</t>
  </si>
  <si>
    <t>CS13358 Total</t>
  </si>
  <si>
    <t>CS13608 Total</t>
  </si>
  <si>
    <t>CS13514 Total</t>
  </si>
  <si>
    <t>CS13593 Total</t>
  </si>
  <si>
    <t>CS13635 Total</t>
  </si>
  <si>
    <t>CS15314 Total</t>
  </si>
  <si>
    <t>00040416 Total</t>
  </si>
  <si>
    <t>00040431 Total</t>
  </si>
  <si>
    <t>00040518 Total</t>
  </si>
  <si>
    <t>00040699 Total</t>
  </si>
  <si>
    <t>00040714 Total</t>
  </si>
  <si>
    <t>00040714/765 Total</t>
  </si>
  <si>
    <t>00040766 Total</t>
  </si>
  <si>
    <t>00040847 Total</t>
  </si>
  <si>
    <t>00040902 Total</t>
  </si>
  <si>
    <t>00040982 Total</t>
  </si>
  <si>
    <t>00041010 Total</t>
  </si>
  <si>
    <t>00041039 Total</t>
  </si>
  <si>
    <t>00041111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</si>
  <si>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</si>
  <si>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</si>
  <si>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</si>
  <si>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</si>
  <si>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</si>
  <si>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</si>
  <si>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</si>
  <si>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</si>
  <si>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</si>
  <si>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</si>
  <si>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</si>
  <si>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</si>
  <si>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</si>
  <si>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</si>
  <si>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</si>
  <si>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</si>
  <si>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</si>
  <si>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</si>
  <si>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</si>
  <si>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</si>
  <si>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</si>
  <si>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RE Frekote 770NC</t>
  </si>
  <si>
    <t>24/3</t>
  </si>
  <si>
    <t>DO89(2)</t>
  </si>
  <si>
    <t>DO89(1)</t>
  </si>
  <si>
    <t>RD Paint Brush 3"(12Pc/Ctr)</t>
  </si>
  <si>
    <t>00041141 Total</t>
  </si>
  <si>
    <t>00041140 Total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</si>
  <si>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</si>
  <si>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</si>
  <si>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</si>
  <si>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</si>
  <si>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</si>
  <si>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</si>
  <si>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</si>
  <si>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</si>
  <si>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</si>
  <si>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</si>
  <si>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CS12860 Total</t>
  </si>
  <si>
    <t>00041369 Total</t>
  </si>
  <si>
    <t>00041394 Total</t>
  </si>
  <si>
    <t>Proforma Inv 0077  Total</t>
  </si>
  <si>
    <t>File for Audit as of 27/3/2021</t>
  </si>
  <si>
    <t>00041398</t>
  </si>
  <si>
    <t>00041396</t>
  </si>
  <si>
    <t>00041435</t>
  </si>
  <si>
    <t>DO94(2)</t>
  </si>
  <si>
    <t>30/2</t>
  </si>
  <si>
    <t>RA Resin 9539NW (225Kg)</t>
  </si>
  <si>
    <t>00041396 Total</t>
  </si>
  <si>
    <t>00041398 Total</t>
  </si>
  <si>
    <t>00041435 Total</t>
  </si>
  <si>
    <t>(blank)</t>
  </si>
  <si>
    <t>(blank) Total</t>
  </si>
  <si>
    <t>8/4</t>
  </si>
  <si>
    <t>DO98(5)</t>
  </si>
  <si>
    <t>Kai Chuan</t>
  </si>
  <si>
    <t>DO46(1), DO54(8), DO55(2), DO98(6)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</si>
  <si>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</si>
  <si>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</si>
  <si>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</si>
  <si>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</si>
  <si>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</si>
  <si>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</si>
  <si>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</si>
  <si>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</si>
  <si>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</si>
  <si>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</si>
  <si>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</si>
  <si>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</si>
  <si>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</si>
  <si>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</si>
  <si>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DO100(5), DO101(4)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</si>
  <si>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</si>
  <si>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</si>
  <si>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</si>
  <si>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</si>
  <si>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</si>
  <si>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</si>
  <si>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</si>
  <si>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</si>
  <si>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</si>
  <si>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Bosny Wax (15Kg)</t>
  </si>
  <si>
    <t>29/4</t>
  </si>
  <si>
    <t>DO102(1)</t>
  </si>
  <si>
    <t xml:space="preserve">31/10, 20/11, 21/11, 8/4, </t>
  </si>
  <si>
    <t>29/1, 3/2, 17/2, 27/2, 25/3, 8/4, 29/4</t>
  </si>
  <si>
    <t>DO76(8), DO77(5), DO81(1), DO85(1), DO92(5), DO97(1), DO102(5)</t>
  </si>
  <si>
    <t>8/4, 27/4, 3/5, 29/4</t>
  </si>
  <si>
    <t>DO97(1), DO100(2), DO101(5), DO102(2)</t>
  </si>
  <si>
    <t>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</si>
  <si>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</si>
  <si>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</si>
  <si>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</si>
  <si>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</si>
  <si>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</si>
  <si>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</si>
  <si>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</si>
  <si>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</si>
  <si>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7/5</t>
  </si>
  <si>
    <t>DO104(4)</t>
  </si>
  <si>
    <t>Mould Released TR</t>
  </si>
  <si>
    <t>DO103(1)</t>
  </si>
  <si>
    <t>00041462 Total</t>
  </si>
  <si>
    <t>00041487 Total</t>
  </si>
  <si>
    <t>00041507 Total</t>
  </si>
  <si>
    <t>00041518 Total</t>
  </si>
  <si>
    <t>00041599 Total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</si>
  <si>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</si>
  <si>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</si>
  <si>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</si>
  <si>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</si>
  <si>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</si>
  <si>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24/3, 1/4, 21/5</t>
  </si>
  <si>
    <t>DO91(2), DO96(2), DO106(2)</t>
  </si>
  <si>
    <t>18/1, 24/2, 8/3, 11/3, 23/3, 21/5</t>
  </si>
  <si>
    <t>DO73(1), DO83(3), DO86(7), DO88(2),  DO90(4), DO89(1),</t>
  </si>
  <si>
    <t xml:space="preserve">DO72(2), DO73(2), DO77(4), DO89(2), </t>
  </si>
  <si>
    <t xml:space="preserve">8/1, 18/2, 3/2, 21/5, </t>
  </si>
  <si>
    <t>3/2, 2/2, 9/2, 22/2, 24/2, 27/2, 23/3, 24/3, 21/5</t>
  </si>
  <si>
    <t>DO77(2), DO78(1), DO80(1), DO83(4), DO84(1), DO85(1), DO90(4), DO92(4), DO89(1)</t>
  </si>
  <si>
    <t>1/4, 8/4, 8/4, 29/4, 21/5</t>
  </si>
  <si>
    <t>8/4, 21/5</t>
  </si>
  <si>
    <t xml:space="preserve">DO98(4), DO89(1), </t>
  </si>
  <si>
    <t>19/5, 21/5, 21/5</t>
  </si>
  <si>
    <t>DO105(1), DO106(3), DO89(1)</t>
  </si>
  <si>
    <t>00041684</t>
  </si>
  <si>
    <t>00041756</t>
  </si>
  <si>
    <t>00041777</t>
  </si>
  <si>
    <t>07435</t>
  </si>
  <si>
    <t>DO102(3), DO108(3)</t>
  </si>
  <si>
    <t>29/4, 1/6</t>
  </si>
  <si>
    <t>1/6</t>
  </si>
  <si>
    <t>DO108(1)</t>
  </si>
  <si>
    <t>DO109(3)</t>
  </si>
  <si>
    <t>DO67(1), DO73(1), DO86(5), DO88(2), DO90(4), DO89(1), DO109(1)</t>
  </si>
  <si>
    <t>30/12, 18/1, 8/3, 11/3, 23/3, 21/5, 1/6</t>
  </si>
  <si>
    <t>1/4, 3/5, 1/6</t>
  </si>
  <si>
    <t>DO95(1), DO101(4), DO109(4)</t>
  </si>
  <si>
    <t>25/3, 21/5, 1/6</t>
  </si>
  <si>
    <t>DO93(1), DO89(1),  DO110(3)</t>
  </si>
  <si>
    <t>1/4, 8/4, 29/4, 21/5, 21/5, 1/6</t>
  </si>
  <si>
    <t>DO95(5), DO98(10), DO102(10), DO106(5), DO89(1), DO111(9)</t>
  </si>
  <si>
    <t>DO111(1)</t>
  </si>
  <si>
    <t>21/5, 25/5, 1/6</t>
  </si>
  <si>
    <t>D095(5), DO97(1), DO98(2), DO102(4), DO106(4)</t>
  </si>
  <si>
    <t>DO106(1), DO107(1), DO111(4)</t>
  </si>
  <si>
    <t>00041684 Total</t>
  </si>
  <si>
    <t>00041756 Total</t>
  </si>
  <si>
    <t>00041777 Total</t>
  </si>
  <si>
    <t>5 Total</t>
  </si>
  <si>
    <t>Loo-Cash Total</t>
  </si>
  <si>
    <t>18634 Total</t>
  </si>
  <si>
    <t>18674 Total</t>
  </si>
  <si>
    <t>Berjaya Total</t>
  </si>
  <si>
    <t>00041364 Total</t>
  </si>
  <si>
    <t>00004075 Total</t>
  </si>
  <si>
    <t>Chemitra Total</t>
  </si>
  <si>
    <t>100620 Total</t>
  </si>
  <si>
    <t>G-FRP Total</t>
  </si>
  <si>
    <t>M0006916 Total</t>
  </si>
  <si>
    <t>My East Total</t>
  </si>
  <si>
    <t>M0007011 Total</t>
  </si>
  <si>
    <t>M0007190 Total</t>
  </si>
  <si>
    <t>M0007487 Total</t>
  </si>
  <si>
    <t>M0007675 Total</t>
  </si>
  <si>
    <t>07397 Total</t>
  </si>
  <si>
    <t>07406 Total</t>
  </si>
  <si>
    <t>Kai Chuan Total</t>
  </si>
  <si>
    <t>00001068 Total</t>
  </si>
  <si>
    <t>WaterServ Total</t>
  </si>
  <si>
    <t>13101 Total</t>
  </si>
  <si>
    <t>DJ Hardware Total</t>
  </si>
  <si>
    <t>07435 Total</t>
  </si>
  <si>
    <t>CS13007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</si>
</sst>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99FFCC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34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2" borderId="0" xfId="0" applyNumberFormat="1" applyFill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5" borderId="0" xfId="0" applyFont="1" applyFill="1"/>
    <xf numFmtId="0" fontId="10" fillId="0" borderId="0" xfId="0" applyFont="1" applyFill="1"/>
    <xf numFmtId="0" fontId="0" fillId="7" borderId="0" xfId="0" applyFill="1"/>
    <xf numFmtId="0" fontId="0" fillId="7" borderId="0" xfId="0" applyNumberForma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0" fontId="0" fillId="8" borderId="0" xfId="0" applyFill="1"/>
    <xf numFmtId="4" fontId="0" fillId="8" borderId="0" xfId="0" applyNumberFormat="1" applyFill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</cellXfs>
  <cellStyles count="3">
    <cellStyle name="Comma" xfId="1" builtinId="3"/>
    <cellStyle name="Normal" xfId="0" builtinId="0"/>
    <cellStyle name="Percent" xfId="2" builtinId="5"/>
  </cellStyles>
  <dxfs count="11">
    <dxf>
      <fill>
        <patternFill patternType="none">
          <bgColor auto="1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 patternType="solid">
          <bgColor rgb="FFCCFFCC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99FF99"/>
      <color rgb="FF99FFCC"/>
      <color rgb="FF66FF99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68.emf"/><Relationship Id="rId2" Type="http://schemas.openxmlformats.org/officeDocument/2006/relationships/image" Target="../media/image67.emf"/><Relationship Id="rId1" Type="http://schemas.openxmlformats.org/officeDocument/2006/relationships/image" Target="../media/image66.emf"/><Relationship Id="rId4" Type="http://schemas.openxmlformats.org/officeDocument/2006/relationships/image" Target="../media/image69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431800</xdr:colOff>
          <xdr:row>13</xdr:row>
          <xdr:rowOff>412750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24</xdr:row>
          <xdr:rowOff>177800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298450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323850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19050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412750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171450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323850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425450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501650</xdr:colOff>
          <xdr:row>48</xdr:row>
          <xdr:rowOff>171450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412750</xdr:colOff>
          <xdr:row>52</xdr:row>
          <xdr:rowOff>412750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285750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349250</xdr:colOff>
          <xdr:row>54</xdr:row>
          <xdr:rowOff>349250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431800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19050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330200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298450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361950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577850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412750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349250</xdr:colOff>
          <xdr:row>69</xdr:row>
          <xdr:rowOff>279400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412750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95250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431800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349250</xdr:colOff>
          <xdr:row>92</xdr:row>
          <xdr:rowOff>304800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349250</xdr:colOff>
          <xdr:row>94</xdr:row>
          <xdr:rowOff>25400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298450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349250</xdr:colOff>
          <xdr:row>99</xdr:row>
          <xdr:rowOff>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171450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273050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285750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349250</xdr:colOff>
          <xdr:row>26</xdr:row>
          <xdr:rowOff>304800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171450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355600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349250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330200</xdr:colOff>
          <xdr:row>107</xdr:row>
          <xdr:rowOff>298450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298450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349250</xdr:colOff>
          <xdr:row>110</xdr:row>
          <xdr:rowOff>171450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457200</xdr:colOff>
          <xdr:row>115</xdr:row>
          <xdr:rowOff>146050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298450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121</xdr:row>
          <xdr:rowOff>177800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431800</xdr:colOff>
          <xdr:row>120</xdr:row>
          <xdr:rowOff>298450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431800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285750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412750</xdr:colOff>
          <xdr:row>131</xdr:row>
          <xdr:rowOff>273050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336.693798148146" createdVersion="7" refreshedVersion="7" minRefreshableVersion="3" recordCount="122" xr:uid="{96621B3C-230C-4A16-9CA2-C6BB5342846B}">
  <cacheSource type="worksheet">
    <worksheetSource ref="A5:R127" sheet="Raw Inventory"/>
  </cacheSource>
  <cacheFields count="18">
    <cacheField name="Date" numFmtId="14">
      <sharedItems containsDate="1" containsBlank="1" containsMixedTypes="1" minDate="2019-12-19T00:00:00" maxDate="2021-04-29T00:00:00"/>
    </cacheField>
    <cacheField name="Period" numFmtId="0">
      <sharedItems containsString="0" containsBlank="1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m/>
      </sharedItems>
    </cacheField>
    <cacheField name="Year" numFmtId="0">
      <sharedItems containsString="0" containsBlank="1" containsNumber="1" containsInteger="1" minValue="2019" maxValue="2021"/>
    </cacheField>
    <cacheField name="Invoice No" numFmtId="0">
      <sharedItems containsBlank="1" containsMixedTypes="1" containsNumber="1" containsInteger="1" minValue="13101" maxValue="100620" count="69">
        <s v="Proforma Inv 0077 "/>
        <s v="CS12339"/>
        <n v="100620"/>
        <s v="CS12557"/>
        <s v="CS12558"/>
        <s v="CS12605"/>
        <s v="CS12642"/>
        <s v="M0006916"/>
        <s v="M0007011"/>
        <s v="CS12860"/>
        <s v="KIV DO 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</sharedItems>
    </cacheField>
    <cacheField name="Supplier" numFmtId="0">
      <sharedItems containsBlank="1" count="10">
        <s v="Chemrex"/>
        <s v="G-FRP"/>
        <s v="My East"/>
        <s v="Loo-Cash"/>
        <s v="Berjaya"/>
        <m/>
        <s v="Chemitra"/>
        <s v="Kai Chuan"/>
        <s v="WaterServ"/>
        <s v="DJ Hardware"/>
      </sharedItems>
    </cacheField>
    <cacheField name="Product Code" numFmtId="0">
      <sharedItems/>
    </cacheField>
    <cacheField name="Product Code 2" numFmtId="0">
      <sharedItems count="52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  <s v="RF Resin 3317AW (220Kg)"/>
        <s v="RF Nor 3338NW (220Kg)"/>
        <s v="RF Nor 3338W (220Kg)"/>
        <s v="RG CSM 450 CQ 54kg 64m(L) X 1860mm(W)"/>
        <s v="Bosny Wax (15Kg)"/>
        <s v="Brush 1.1/2&quot;(12Pc)"/>
        <s v="Mould Released TR"/>
        <s v="RG CSM 450 (54Kg) 1860mm" u="1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390749.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40"/>
    </cacheField>
    <cacheField name="Stock Balance" numFmtId="0">
      <sharedItems containsSemiMixedTypes="0" containsString="0" containsNumber="1" containsInteger="1" minValue="0" maxValue="8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381.684352430559" createdVersion="7" refreshedVersion="7" minRefreshableVersion="3" recordCount="127" xr:uid="{E3730978-88A6-4675-8057-ECDEA4D69554}">
  <cacheSource type="worksheet">
    <worksheetSource ref="A5:R132" sheet="Raw Inventory"/>
  </cacheSource>
  <cacheFields count="18">
    <cacheField name="Date" numFmtId="14">
      <sharedItems containsDate="1" containsMixedTypes="1" minDate="2019-12-19T00:00:00" maxDate="2021-05-19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1"/>
    </cacheField>
    <cacheField name="Invoice No" numFmtId="0">
      <sharedItems containsBlank="1" containsMixedTypes="1" containsNumber="1" containsInteger="1" minValue="13101" maxValue="100620" count="73">
        <s v="Proforma Inv 0077 "/>
        <s v="CS12339"/>
        <n v="100620"/>
        <s v="CS12557"/>
        <s v="CS12558"/>
        <s v="CS12605"/>
        <s v="CS12642"/>
        <s v="M0006916"/>
        <s v="M0007011"/>
        <s v="CS12860"/>
        <s v="KIV DO 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</sharedItems>
    </cacheField>
    <cacheField name="Supplier" numFmtId="0">
      <sharedItems containsBlank="1" count="10">
        <s v="Chemrex"/>
        <s v="G-FRP"/>
        <s v="My East"/>
        <s v="Loo-Cash"/>
        <s v="Berjaya"/>
        <m/>
        <s v="Chemitra"/>
        <s v="Kai Chuan"/>
        <s v="WaterServ"/>
        <s v="DJ Hardware"/>
      </sharedItems>
    </cacheField>
    <cacheField name="Product Code" numFmtId="0">
      <sharedItems/>
    </cacheField>
    <cacheField name="Product Code 2" numFmtId="0">
      <sharedItems count="53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  <s v="RF Resin 3317AW (220Kg)"/>
        <s v="RF Nor 3338NW (220Kg)"/>
        <s v="RF Nor 3338W (220Kg)"/>
        <s v="RG CSM 450 CQ 54kg 64m(L) X 1860mm(W)"/>
        <s v="Bosny Wax (15Kg)"/>
        <s v="Brush 1.1/2&quot;(12Pc)"/>
        <s v="Mould Released TR"/>
        <s v="RA CSM 450 TWL (37Kg) 1040mm"/>
        <s v="RA CSM 450 (60Kg) 2080mm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431618.9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40"/>
    </cacheField>
    <cacheField name="Stock Balance" numFmtId="0">
      <sharedItems containsSemiMixedTypes="0" containsString="0" containsNumber="1" containsInteger="1" minValue="0" maxValue="79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22">
  <r>
    <d v="2019-12-19T00:00:00"/>
    <x v="0"/>
    <n v="2019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n v="2019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n v="2019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n v="2019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n v="2019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n v="2020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n v="2020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n v="2020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n v="2020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n v="2020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n v="2020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n v="2020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n v="2020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n v="2020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n v="2020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n v="2020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n v="2020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n v="2020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n v="2020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n v="2020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n v="2020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n v="2020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n v="2020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n v="2020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n v="2020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n v="2020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n v="2020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n v="2020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n v="2020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n v="2020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n v="2020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n v="2020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n v="2020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n v="2020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d v="2020-09-23T00:00:00"/>
    <x v="4"/>
    <n v="2020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n v="2020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n v="2020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n v="2020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n v="2020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n v="2020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n v="2020"/>
    <x v="20"/>
    <x v="0"/>
    <s v="RA CSM 450 37kg 79m(L) X 1040mm(W)"/>
    <x v="2"/>
    <s v="Delivered"/>
    <n v="20"/>
    <s v="Roll"/>
    <n v="173.9"/>
    <n v="3478"/>
    <n v="107940.5"/>
    <s v="31/10, 20/11, 21/11, 8/4, "/>
    <n v="17"/>
    <n v="3"/>
    <s v="DO46(1), DO54(8), DO55(2), DO98(6)"/>
    <m/>
  </r>
  <r>
    <d v="2020-10-01T00:00:00"/>
    <x v="5"/>
    <n v="2020"/>
    <x v="20"/>
    <x v="0"/>
    <s v="RA CSM 450 TWL 54kg 64m(L) X 1860mm(W)"/>
    <x v="6"/>
    <s v="Delivered"/>
    <n v="20"/>
    <s v="Roll"/>
    <n v="253.8"/>
    <n v="5076"/>
    <n v="113016.5"/>
    <s v="18/1, 24/2, 8/3, 11/3, 24/3, 23/3"/>
    <n v="19"/>
    <n v="1"/>
    <s v="DO73(1), DO83(3), DO86(7), DO88(2), DO89(2), DO90(4)"/>
    <m/>
  </r>
  <r>
    <d v="2020-10-01T00:00:00"/>
    <x v="5"/>
    <n v="2020"/>
    <x v="20"/>
    <x v="0"/>
    <s v="RA CSM 300 TWL 54Kg 96m(L) X 1860mm(W)"/>
    <x v="14"/>
    <s v="Delivered"/>
    <n v="15"/>
    <s v="Roll"/>
    <n v="253.8"/>
    <n v="3807"/>
    <n v="116823.5"/>
    <s v="30/12, 18/1, 8/3, 11/3, 24/3, 23/3"/>
    <n v="15"/>
    <n v="0"/>
    <s v="DO67(1), DO73(1), DO86(5), DO88(2), DO89(2), DO90(4)"/>
    <m/>
  </r>
  <r>
    <d v="2020-10-05T00:00:00"/>
    <x v="5"/>
    <n v="2020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n v="2020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n v="2020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n v="2020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n v="2020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n v="2020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n v="2020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n v="2020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n v="2020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n v="2020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n v="2020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n v="2020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n v="2020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n v="2020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n v="2020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n v="2020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n v="2020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d v="2020-11-25T00:00:00"/>
    <x v="6"/>
    <n v="2020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n v="2020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n v="2020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n v="2020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n v="2020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n v="2020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n v="2021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n v="2021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n v="2021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n v="2021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n v="2021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n v="2021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n v="2021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n v="2021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d v="2021-01-06T00:00:00"/>
    <x v="7"/>
    <n v="2021"/>
    <x v="41"/>
    <x v="0"/>
    <s v="RA CSM 450 TWL 30kg 64m(L) X 1040mm(W)"/>
    <x v="23"/>
    <s v="Delivered"/>
    <n v="32"/>
    <s v="Roll"/>
    <n v="186"/>
    <n v="5952"/>
    <n v="226742.5"/>
    <s v="29/1, 3/2, 17/2, 27/2, 25/3, 8/4, 29/4"/>
    <n v="26"/>
    <n v="6"/>
    <s v="DO76(8), DO77(5), DO81(1), DO85(1), DO92(5), DO97(1), DO102(5)"/>
    <m/>
  </r>
  <r>
    <d v="2021-01-07T00:00:00"/>
    <x v="7"/>
    <n v="2021"/>
    <x v="42"/>
    <x v="0"/>
    <s v="RA Styrene Monomer (6Kg)"/>
    <x v="34"/>
    <s v="Ex"/>
    <n v="16"/>
    <s v="kg/Pail"/>
    <n v="120"/>
    <n v="120"/>
    <n v="226862.5"/>
    <s v="11/1"/>
    <n v="6"/>
    <n v="10"/>
    <s v="DO70(6kg)"/>
    <s v="*Kg"/>
  </r>
  <r>
    <d v="2021-01-07T00:00:00"/>
    <x v="7"/>
    <n v="2021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n v="2021"/>
    <x v="43"/>
    <x v="0"/>
    <s v="RA Miracle Gloss Wax No. 8 (311g/Can)"/>
    <x v="19"/>
    <s v="Delivered"/>
    <n v="12"/>
    <s v="Can"/>
    <n v="28"/>
    <n v="336"/>
    <n v="227237.5"/>
    <s v="8/1, 18/2, 3/2, 24/3, "/>
    <n v="12"/>
    <n v="0"/>
    <s v="DO72(2), DO73(2), DO77(4), DO89(4), "/>
    <m/>
  </r>
  <r>
    <d v="2021-01-18T00:00:00"/>
    <x v="7"/>
    <n v="2021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n v="2021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n v="2021"/>
    <x v="45"/>
    <x v="0"/>
    <s v="RA Talcum Powder (25kg)"/>
    <x v="10"/>
    <s v="Delivered"/>
    <n v="40"/>
    <s v="Bags"/>
    <n v="30"/>
    <n v="1200"/>
    <n v="228837.5"/>
    <s v="1/4, 8/4, 29/4"/>
    <n v="30"/>
    <n v="10"/>
    <s v="DO95(5), DO98(10), DO102(10)"/>
    <m/>
  </r>
  <r>
    <d v="2021-02-04T00:00:00"/>
    <x v="8"/>
    <n v="2021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n v="2021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n v="2021"/>
    <x v="45"/>
    <x v="0"/>
    <s v="RA Butanox M50 (5kg)"/>
    <x v="7"/>
    <s v="Delivered"/>
    <n v="20"/>
    <s v="Bottle"/>
    <n v="80"/>
    <n v="1600"/>
    <n v="244517.5"/>
    <s v="3/2, 2/2, 9/2, 22/2, 24/2, 27/2, 24/3, 23/3, 25/3"/>
    <n v="20"/>
    <n v="0"/>
    <s v="DO77(2), DO78(1), DO80(1), DO83(4), DO84(1), DO85(1), DO89(3), DO90(4), DO91(3)"/>
    <s v="*Everkimia(3) DO77(2), DO78(1)"/>
  </r>
  <r>
    <d v="2021-02-04T00:00:00"/>
    <x v="8"/>
    <n v="2021"/>
    <x v="45"/>
    <x v="0"/>
    <s v="RA Mepoxe M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n v="2021"/>
    <x v="46"/>
    <x v="0"/>
    <s v="RA CSM 450 TWL 30kg 64m(L) X 1040mm(W)"/>
    <x v="23"/>
    <s v="Delivered"/>
    <n v="20"/>
    <s v="Roll"/>
    <n v="192"/>
    <n v="3840"/>
    <n v="248412.5"/>
    <s v="7/5"/>
    <n v="4"/>
    <n v="16"/>
    <s v="DO104(4)"/>
    <m/>
  </r>
  <r>
    <d v="2021-02-04T00:00:00"/>
    <x v="8"/>
    <n v="2021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n v="2021"/>
    <x v="46"/>
    <x v="0"/>
    <s v="RA Miracle Gloss Wax No. 8 (311g/Can)"/>
    <x v="19"/>
    <s v="Delivered"/>
    <n v="12"/>
    <s v="Can"/>
    <n v="28"/>
    <n v="336"/>
    <n v="248838.5"/>
    <s v="24/3, 1/4"/>
    <n v="4"/>
    <n v="8"/>
    <s v="DO91(2), DO96(2)"/>
    <m/>
  </r>
  <r>
    <d v="2021-02-08T00:00:00"/>
    <x v="8"/>
    <n v="2021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n v="2021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n v="2021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d v="2021-02-26T00:00:00"/>
    <x v="8"/>
    <n v="2021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n v="2021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n v="2021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n v="2021"/>
    <x v="51"/>
    <x v="4"/>
    <s v="RD Paint Brush 3&quot;(12Pc/Ctr)"/>
    <x v="39"/>
    <s v="Ex"/>
    <n v="20"/>
    <s v="Box"/>
    <n v="42"/>
    <n v="840"/>
    <n v="280528.5"/>
    <s v="24/3, 8/4"/>
    <n v="5"/>
    <n v="15"/>
    <s v="DO89(1), DO98(4)"/>
    <m/>
  </r>
  <r>
    <d v="2021-03-22T00:00:00"/>
    <x v="9"/>
    <n v="2021"/>
    <x v="52"/>
    <x v="5"/>
    <s v="RA Gelcoat GP-H (20kg)"/>
    <x v="4"/>
    <s v="Ex"/>
    <n v="5"/>
    <s v="Pail"/>
    <n v="210"/>
    <n v="1050"/>
    <n v="281578.5"/>
    <s v="24/3, 25/3"/>
    <n v="4"/>
    <n v="1"/>
    <s v="DO89(3), DO93(1)"/>
    <m/>
  </r>
  <r>
    <d v="2021-03-23T00:00:00"/>
    <x v="9"/>
    <n v="2021"/>
    <x v="53"/>
    <x v="4"/>
    <s v="RD Iron Roller 4&quot;"/>
    <x v="40"/>
    <s v="Ex"/>
    <n v="2"/>
    <s v="Pc"/>
    <n v="50"/>
    <n v="100"/>
    <n v="281678.5"/>
    <s v="24/3"/>
    <n v="1"/>
    <n v="1"/>
    <s v="DO89(1)"/>
    <m/>
  </r>
  <r>
    <d v="2021-03-23T00:00:00"/>
    <x v="9"/>
    <n v="2021"/>
    <x v="53"/>
    <x v="4"/>
    <s v="RD Iron Roller 3&quot;"/>
    <x v="41"/>
    <s v="Ex"/>
    <n v="2"/>
    <s v="Pc"/>
    <n v="50"/>
    <n v="100"/>
    <n v="281778.5"/>
    <s v="24/3"/>
    <n v="2"/>
    <n v="0"/>
    <s v="DO89(2)"/>
    <m/>
  </r>
  <r>
    <d v="2021-03-23T00:00:00"/>
    <x v="9"/>
    <n v="2021"/>
    <x v="54"/>
    <x v="6"/>
    <s v="RE Frekote 770NC"/>
    <x v="42"/>
    <s v="Ex"/>
    <n v="4"/>
    <s v="Tin"/>
    <n v="305"/>
    <n v="1220"/>
    <n v="282998.5"/>
    <s v="24/3"/>
    <n v="2"/>
    <n v="2"/>
    <s v="DO89(2)"/>
    <m/>
  </r>
  <r>
    <d v="2021-03-24T00:00:00"/>
    <x v="9"/>
    <n v="2021"/>
    <x v="55"/>
    <x v="0"/>
    <s v="RA Pigment H 2006 Dark Grey (5Kg)"/>
    <x v="28"/>
    <s v="Ex"/>
    <n v="2"/>
    <s v="Tin"/>
    <n v="110"/>
    <n v="220"/>
    <n v="283218.5"/>
    <s v="24/3"/>
    <n v="2"/>
    <n v="0"/>
    <s v="DO89(2)"/>
    <m/>
  </r>
  <r>
    <d v="2021-03-24T00:00:00"/>
    <x v="9"/>
    <n v="2021"/>
    <x v="56"/>
    <x v="0"/>
    <s v="RA Butanox M50 (5kg)"/>
    <x v="7"/>
    <s v="Ex"/>
    <n v="16"/>
    <s v="Bottle"/>
    <n v="80"/>
    <n v="1280"/>
    <n v="284498.5"/>
    <s v="25/3, 1/4, 8/4, 8/4, 29/4"/>
    <n v="13"/>
    <n v="3"/>
    <s v="DO91(1), D095(5), DO97(1), DO98(2), DO102(4)"/>
    <m/>
  </r>
  <r>
    <d v="2021-03-24T00:00:00"/>
    <x v="9"/>
    <n v="2021"/>
    <x v="56"/>
    <x v="0"/>
    <s v="RA Mepoxe M"/>
    <x v="36"/>
    <s v="Ex"/>
    <n v="8"/>
    <s v="Bottle"/>
    <n v="60"/>
    <n v="480"/>
    <n v="284978.5"/>
    <m/>
    <m/>
    <n v="8"/>
    <m/>
    <m/>
  </r>
  <r>
    <d v="2021-03-29T00:00:00"/>
    <x v="9"/>
    <n v="2021"/>
    <x v="57"/>
    <x v="0"/>
    <s v="RA CSM 300 TWL 54Kg 96m(L) X 1860mm(W)"/>
    <x v="14"/>
    <s v="Delivered"/>
    <n v="16"/>
    <s v="Roll"/>
    <n v="394.2"/>
    <n v="6307.2"/>
    <n v="291285.7"/>
    <s v="1/4, 3/5"/>
    <n v="5"/>
    <n v="11"/>
    <s v="DO95(1), DO101(4)"/>
    <m/>
  </r>
  <r>
    <d v="2021-03-29T00:00:00"/>
    <x v="9"/>
    <n v="2021"/>
    <x v="58"/>
    <x v="0"/>
    <s v="RA CSM 450 TWL 30kg 64m(L) X 1040mm(W)"/>
    <x v="23"/>
    <s v="Delivered"/>
    <n v="5"/>
    <s v="Roll"/>
    <n v="219"/>
    <n v="1095"/>
    <n v="292380.7"/>
    <m/>
    <m/>
    <n v="5"/>
    <m/>
    <m/>
  </r>
  <r>
    <d v="2021-03-30T00:00:00"/>
    <x v="9"/>
    <n v="2021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n v="2021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n v="2021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n v="2021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n v="2021"/>
    <x v="62"/>
    <x v="0"/>
    <s v="RA Gelcoat GP-H (20Kg)"/>
    <x v="4"/>
    <s v="Delivered"/>
    <n v="5"/>
    <s v="Pail"/>
    <n v="222"/>
    <n v="1110"/>
    <n v="321940.7"/>
    <m/>
    <m/>
    <n v="5"/>
    <m/>
    <m/>
  </r>
  <r>
    <s v="8/4/2021"/>
    <x v="10"/>
    <n v="2021"/>
    <x v="63"/>
    <x v="7"/>
    <s v="RF Resin 3317AW (220Kg)"/>
    <x v="44"/>
    <s v="Ex"/>
    <n v="6"/>
    <s v="Drum"/>
    <n v="1672"/>
    <n v="10032"/>
    <n v="331972.7"/>
    <s v="19/5"/>
    <n v="1"/>
    <n v="5"/>
    <s v="DO105(1)"/>
    <m/>
  </r>
  <r>
    <s v="8/4/2021"/>
    <x v="10"/>
    <n v="2021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n v="2021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n v="2021"/>
    <x v="65"/>
    <x v="0"/>
    <s v="RA Nor 3338W (220Kg)"/>
    <x v="9"/>
    <s v="Delivered"/>
    <n v="6"/>
    <s v="Drum"/>
    <n v="1650"/>
    <n v="9900"/>
    <n v="345796.7"/>
    <s v="29/4,"/>
    <n v="3"/>
    <n v="3"/>
    <s v="DO102(3)"/>
    <m/>
  </r>
  <r>
    <d v="2021-04-20T00:00:00"/>
    <x v="10"/>
    <n v="2021"/>
    <x v="65"/>
    <x v="0"/>
    <s v="RA Talcum Powder (25kg)"/>
    <x v="10"/>
    <s v="Delivered"/>
    <n v="80"/>
    <s v="Bags"/>
    <n v="30"/>
    <n v="2400"/>
    <n v="348196.7"/>
    <m/>
    <m/>
    <n v="80"/>
    <m/>
    <m/>
  </r>
  <r>
    <s v="19/4.2021"/>
    <x v="10"/>
    <n v="2021"/>
    <x v="66"/>
    <x v="7"/>
    <s v="RF Nor 3338W (220Kg)"/>
    <x v="46"/>
    <s v="Ex"/>
    <n v="2"/>
    <s v="Drum"/>
    <n v="1628"/>
    <n v="3256"/>
    <n v="351452.7"/>
    <m/>
    <m/>
    <n v="2"/>
    <m/>
    <m/>
  </r>
  <r>
    <d v="2021-04-27T00:00:00"/>
    <x v="10"/>
    <n v="2021"/>
    <x v="67"/>
    <x v="8"/>
    <s v="RG CSM 450 CQ 54kg 64m(L) X 1860mm(W)"/>
    <x v="47"/>
    <s v="Ex"/>
    <n v="10"/>
    <s v="Roll"/>
    <n v="405"/>
    <n v="4050"/>
    <n v="355502.7"/>
    <s v="27/4, 3/5"/>
    <n v="9"/>
    <n v="1"/>
    <s v="DO100(5), DO101(4)"/>
    <m/>
  </r>
  <r>
    <d v="2021-04-28T00:00:00"/>
    <x v="10"/>
    <n v="2021"/>
    <x v="68"/>
    <x v="9"/>
    <s v="Bosny Wax (15Kg)"/>
    <x v="48"/>
    <s v="Ex"/>
    <n v="2"/>
    <s v="Pail"/>
    <n v="320"/>
    <n v="640"/>
    <n v="356142.7"/>
    <s v="29/4"/>
    <n v="1"/>
    <n v="1"/>
    <s v="DO102(1)"/>
    <m/>
  </r>
  <r>
    <m/>
    <x v="11"/>
    <m/>
    <x v="28"/>
    <x v="0"/>
    <s v="RA Nor 3338W (220Kg)"/>
    <x v="9"/>
    <s v="Delivered"/>
    <n v="20"/>
    <s v="Drum"/>
    <n v="1650"/>
    <n v="33000"/>
    <n v="389142.7"/>
    <m/>
    <m/>
    <n v="20"/>
    <m/>
    <m/>
  </r>
  <r>
    <m/>
    <x v="11"/>
    <m/>
    <x v="28"/>
    <x v="0"/>
    <s v="RA Butanox M50 (5kg)"/>
    <x v="7"/>
    <s v="Delivered"/>
    <n v="12"/>
    <s v="Bottle"/>
    <n v="80"/>
    <n v="960"/>
    <n v="390102.7"/>
    <m/>
    <m/>
    <n v="12"/>
    <m/>
    <m/>
  </r>
  <r>
    <m/>
    <x v="11"/>
    <m/>
    <x v="28"/>
    <x v="0"/>
    <s v="RA Aerosil (Silica Fume) (10Kg)"/>
    <x v="32"/>
    <s v="Delivered"/>
    <n v="2"/>
    <s v="Bag"/>
    <n v="290"/>
    <n v="580"/>
    <n v="390682.7"/>
    <s v="29/4"/>
    <n v="1"/>
    <n v="1"/>
    <s v="DO102(2)"/>
    <m/>
  </r>
  <r>
    <m/>
    <x v="11"/>
    <m/>
    <x v="28"/>
    <x v="3"/>
    <s v="Brush 1.1/2&quot;(12Pc)"/>
    <x v="49"/>
    <s v="Ex"/>
    <n v="1"/>
    <s v="Box"/>
    <n v="28.8"/>
    <n v="28.8"/>
    <n v="390711.5"/>
    <m/>
    <m/>
    <n v="1"/>
    <m/>
    <m/>
  </r>
  <r>
    <m/>
    <x v="11"/>
    <m/>
    <x v="28"/>
    <x v="3"/>
    <s v="Mould Released TR"/>
    <x v="50"/>
    <s v="Ex"/>
    <n v="1"/>
    <s v="Tin"/>
    <n v="38"/>
    <n v="38"/>
    <n v="390749.5"/>
    <s v="6/5"/>
    <n v="1"/>
    <n v="0"/>
    <s v="DO103(1)"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27">
  <r>
    <d v="2019-12-19T00:00:00"/>
    <x v="0"/>
    <n v="2019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n v="2019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n v="2019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n v="2019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n v="2019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n v="2020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n v="2020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n v="2020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n v="2020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n v="2020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n v="2020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n v="2020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n v="2020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n v="2020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n v="2020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n v="2020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n v="2020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n v="2020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n v="2020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n v="2020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n v="2020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n v="2020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n v="2020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n v="2020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n v="2020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n v="2020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n v="2020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n v="2020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n v="2020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n v="2020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n v="2020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n v="2020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n v="2020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n v="2020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d v="2020-09-23T00:00:00"/>
    <x v="4"/>
    <n v="2020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n v="2020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n v="2020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n v="2020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n v="2020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n v="2020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n v="2020"/>
    <x v="20"/>
    <x v="0"/>
    <s v="RA CSM 450 37kg 79m(L) X 1040mm(W)"/>
    <x v="2"/>
    <s v="Delivered"/>
    <n v="20"/>
    <s v="Roll"/>
    <n v="173.9"/>
    <n v="3478"/>
    <n v="107940.5"/>
    <s v="31/10, 20/11, 21/11, 8/4, "/>
    <n v="17"/>
    <n v="3"/>
    <s v="DO46(1), DO54(8), DO55(2), DO98(6)"/>
    <m/>
  </r>
  <r>
    <d v="2020-10-01T00:00:00"/>
    <x v="5"/>
    <n v="2020"/>
    <x v="20"/>
    <x v="0"/>
    <s v="RA CSM 450 TWL 54kg 64m(L) X 1860mm(W)"/>
    <x v="6"/>
    <s v="Delivered"/>
    <n v="20"/>
    <s v="Roll"/>
    <n v="253.8"/>
    <n v="5076"/>
    <n v="113016.5"/>
    <s v="18/1, 24/2, 8/3, 11/3, 23/3, 21/5"/>
    <n v="18"/>
    <n v="2"/>
    <s v="DO73(1), DO83(3), DO86(7), DO88(2),  DO90(4), DO89(1),"/>
    <m/>
  </r>
  <r>
    <d v="2020-10-01T00:00:00"/>
    <x v="5"/>
    <n v="2020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n v="2020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n v="2020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n v="2020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n v="2020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n v="2020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n v="2020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n v="2020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n v="2020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n v="2020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n v="2020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n v="2020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n v="2020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n v="2020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n v="2020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n v="2020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n v="2020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n v="2020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d v="2020-11-25T00:00:00"/>
    <x v="6"/>
    <n v="2020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n v="2020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n v="2020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n v="2020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n v="2020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n v="2020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n v="2021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n v="2021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n v="2021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n v="2021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n v="2021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n v="2021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n v="2021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n v="2021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d v="2021-01-06T00:00:00"/>
    <x v="7"/>
    <n v="2021"/>
    <x v="41"/>
    <x v="0"/>
    <s v="RA CSM 450 TWL 30kg 64m(L) X 1040mm(W)"/>
    <x v="23"/>
    <s v="Delivered"/>
    <n v="32"/>
    <s v="Roll"/>
    <n v="186"/>
    <n v="5952"/>
    <n v="226742.5"/>
    <s v="29/1, 3/2, 17/2, 27/2, 25/3, 8/4, 29/4"/>
    <n v="26"/>
    <n v="6"/>
    <s v="DO76(8), DO77(5), DO81(1), DO85(1), DO92(5), DO97(1), DO102(5)"/>
    <m/>
  </r>
  <r>
    <d v="2021-01-07T00:00:00"/>
    <x v="7"/>
    <n v="2021"/>
    <x v="42"/>
    <x v="0"/>
    <s v="RA Styrene Monomer (6Kg)"/>
    <x v="34"/>
    <s v="Ex"/>
    <n v="16"/>
    <s v="kg/Pail"/>
    <n v="120"/>
    <n v="120"/>
    <n v="226862.5"/>
    <s v="11/1"/>
    <n v="6"/>
    <n v="10"/>
    <s v="DO70(6kg)"/>
    <s v="*Kg"/>
  </r>
  <r>
    <d v="2021-01-07T00:00:00"/>
    <x v="7"/>
    <n v="2021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n v="2021"/>
    <x v="43"/>
    <x v="0"/>
    <s v="RA Miracle Gloss Wax No. 8 (311g/Can)"/>
    <x v="19"/>
    <s v="Delivered"/>
    <n v="12"/>
    <s v="Can"/>
    <n v="28"/>
    <n v="336"/>
    <n v="227237.5"/>
    <s v="8/1, 18/2, 3/2, 21/5, "/>
    <n v="10"/>
    <n v="2"/>
    <s v="DO72(2), DO73(2), DO77(4), DO89(2), "/>
    <m/>
  </r>
  <r>
    <d v="2021-01-18T00:00:00"/>
    <x v="7"/>
    <n v="2021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n v="2021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n v="2021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n v="2021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n v="2021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n v="2021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n v="2021"/>
    <x v="45"/>
    <x v="0"/>
    <s v="RA Mepoxe M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n v="2021"/>
    <x v="46"/>
    <x v="0"/>
    <s v="RA CSM 450 TWL 30kg 64m(L) X 1040mm(W)"/>
    <x v="23"/>
    <s v="Delivered"/>
    <n v="20"/>
    <s v="Roll"/>
    <n v="192"/>
    <n v="3840"/>
    <n v="248412.5"/>
    <s v="7/5"/>
    <n v="4"/>
    <n v="16"/>
    <s v="DO104(4)"/>
    <m/>
  </r>
  <r>
    <d v="2021-02-04T00:00:00"/>
    <x v="8"/>
    <n v="2021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n v="2021"/>
    <x v="46"/>
    <x v="0"/>
    <s v="RA Miracle Gloss Wax No. 8 (311g/Can)"/>
    <x v="19"/>
    <s v="Delivered"/>
    <n v="12"/>
    <s v="Can"/>
    <n v="28"/>
    <n v="336"/>
    <n v="248838.5"/>
    <s v="24/3, 1/4, 21/5"/>
    <n v="6"/>
    <n v="6"/>
    <s v="DO91(2), DO96(2), DO106(2)"/>
    <m/>
  </r>
  <r>
    <d v="2021-02-08T00:00:00"/>
    <x v="8"/>
    <n v="2021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n v="2021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n v="2021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d v="2021-02-26T00:00:00"/>
    <x v="8"/>
    <n v="2021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n v="2021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n v="2021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n v="2021"/>
    <x v="51"/>
    <x v="4"/>
    <s v="RD Paint Brush 3&quot;(12Pc/Ctr)"/>
    <x v="39"/>
    <s v="Ex"/>
    <n v="20"/>
    <s v="Box"/>
    <n v="42"/>
    <n v="840"/>
    <n v="280528.5"/>
    <s v="8/4, 21/5"/>
    <n v="5"/>
    <n v="15"/>
    <s v="DO98(4), DO89(1), "/>
    <m/>
  </r>
  <r>
    <d v="2021-03-22T00:00:00"/>
    <x v="9"/>
    <n v="2021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n v="2021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n v="2021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n v="2021"/>
    <x v="54"/>
    <x v="6"/>
    <s v="RE Frekote 770NC"/>
    <x v="42"/>
    <s v="Ex"/>
    <n v="4"/>
    <s v="Tin"/>
    <n v="305"/>
    <n v="1220"/>
    <n v="282998.5"/>
    <s v="21/5"/>
    <n v="1"/>
    <n v="3"/>
    <s v="DO89(1)"/>
    <m/>
  </r>
  <r>
    <d v="2021-03-24T00:00:00"/>
    <x v="9"/>
    <n v="2021"/>
    <x v="55"/>
    <x v="0"/>
    <s v="RA Pigment H 2006 Dark Grey (5Kg)"/>
    <x v="28"/>
    <s v="Ex"/>
    <n v="2"/>
    <s v="Tin"/>
    <n v="110"/>
    <n v="220"/>
    <n v="283218.5"/>
    <s v="24/3"/>
    <n v="2"/>
    <n v="0"/>
    <s v="DO89(2)"/>
    <m/>
  </r>
  <r>
    <d v="2021-03-24T00:00:00"/>
    <x v="9"/>
    <n v="2021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n v="2021"/>
    <x v="56"/>
    <x v="0"/>
    <s v="RA Mepoxe M"/>
    <x v="36"/>
    <s v="Ex"/>
    <n v="8"/>
    <s v="Bottle"/>
    <n v="60"/>
    <n v="480"/>
    <n v="284978.5"/>
    <m/>
    <m/>
    <n v="8"/>
    <m/>
    <m/>
  </r>
  <r>
    <d v="2021-03-29T00:00:00"/>
    <x v="9"/>
    <n v="2021"/>
    <x v="57"/>
    <x v="0"/>
    <s v="RA CSM 300 TWL 54Kg 96m(L) X 1860mm(W)"/>
    <x v="14"/>
    <s v="Delivered"/>
    <n v="16"/>
    <s v="Roll"/>
    <n v="394.2"/>
    <n v="6307.2"/>
    <n v="291285.7"/>
    <s v="1/4, 3/5, 1/6"/>
    <n v="9"/>
    <n v="7"/>
    <s v="DO95(1), DO101(4), DO109(4)"/>
    <m/>
  </r>
  <r>
    <d v="2021-03-29T00:00:00"/>
    <x v="9"/>
    <n v="2021"/>
    <x v="58"/>
    <x v="0"/>
    <s v="RA CSM 450 TWL 30kg 64m(L) X 1040mm(W)"/>
    <x v="23"/>
    <s v="Delivered"/>
    <n v="5"/>
    <s v="Roll"/>
    <n v="219"/>
    <n v="1095"/>
    <n v="292380.7"/>
    <m/>
    <m/>
    <n v="5"/>
    <m/>
    <m/>
  </r>
  <r>
    <d v="2021-03-30T00:00:00"/>
    <x v="9"/>
    <n v="2021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n v="2021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n v="2021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n v="2021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n v="2021"/>
    <x v="62"/>
    <x v="0"/>
    <s v="RA Gelcoat GP-H (20Kg)"/>
    <x v="4"/>
    <s v="Delivered"/>
    <n v="5"/>
    <s v="Pail"/>
    <n v="222"/>
    <n v="1110"/>
    <n v="321940.7"/>
    <m/>
    <m/>
    <n v="5"/>
    <m/>
    <m/>
  </r>
  <r>
    <s v="8/4/2021"/>
    <x v="10"/>
    <n v="2021"/>
    <x v="63"/>
    <x v="7"/>
    <s v="RF Resin 3317AW (220Kg)"/>
    <x v="44"/>
    <s v="Ex"/>
    <n v="6"/>
    <s v="Drum"/>
    <n v="1672"/>
    <n v="10032"/>
    <n v="331972.7"/>
    <s v="19/5, 21/5, 21/5"/>
    <n v="5"/>
    <n v="1"/>
    <s v="DO105(1), DO106(3), DO89(1)"/>
    <m/>
  </r>
  <r>
    <s v="8/4/2021"/>
    <x v="10"/>
    <n v="2021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n v="2021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n v="2021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n v="2021"/>
    <x v="65"/>
    <x v="0"/>
    <s v="RA Talcum Powder (25kg)"/>
    <x v="10"/>
    <s v="Delivered"/>
    <n v="80"/>
    <s v="Bags"/>
    <n v="30"/>
    <n v="2400"/>
    <n v="348196.7"/>
    <s v="1/6"/>
    <n v="1"/>
    <n v="79"/>
    <s v="DO111(1)"/>
    <m/>
  </r>
  <r>
    <s v="19/4.2021"/>
    <x v="10"/>
    <n v="2021"/>
    <x v="66"/>
    <x v="7"/>
    <s v="RF Nor 3338W (220Kg)"/>
    <x v="46"/>
    <s v="Ex"/>
    <n v="2"/>
    <s v="Drum"/>
    <n v="1628"/>
    <n v="3256"/>
    <n v="351452.7"/>
    <s v="1/6"/>
    <n v="1"/>
    <n v="1"/>
    <s v="DO108(1)"/>
    <m/>
  </r>
  <r>
    <d v="2021-04-27T00:00:00"/>
    <x v="10"/>
    <n v="2021"/>
    <x v="67"/>
    <x v="8"/>
    <s v="RG CSM 450 CQ 54kg 64m(L) X 1860mm(W)"/>
    <x v="47"/>
    <s v="Ex"/>
    <n v="10"/>
    <s v="Roll"/>
    <n v="405"/>
    <n v="4050"/>
    <n v="355502.7"/>
    <s v="27/4, 3/5"/>
    <n v="9"/>
    <n v="1"/>
    <s v="DO100(5), DO101(4)"/>
    <m/>
  </r>
  <r>
    <d v="2021-04-28T00:00:00"/>
    <x v="10"/>
    <n v="2021"/>
    <x v="68"/>
    <x v="9"/>
    <s v="Bosny Wax (15Kg)"/>
    <x v="48"/>
    <s v="Ex"/>
    <n v="2"/>
    <s v="Pail"/>
    <n v="320"/>
    <n v="640"/>
    <n v="356142.7"/>
    <s v="29/4"/>
    <n v="1"/>
    <n v="1"/>
    <s v="DO102(1)"/>
    <m/>
  </r>
  <r>
    <d v="2021-05-03T00:00:00"/>
    <x v="11"/>
    <n v="2021"/>
    <x v="69"/>
    <x v="0"/>
    <s v="RA Nor 3338W (220Kg)"/>
    <x v="9"/>
    <s v="Delivered"/>
    <n v="20"/>
    <s v="Drum"/>
    <n v="1650"/>
    <n v="33000"/>
    <n v="389142.7"/>
    <m/>
    <m/>
    <n v="20"/>
    <m/>
    <m/>
  </r>
  <r>
    <d v="2021-05-03T00:00:00"/>
    <x v="11"/>
    <n v="2021"/>
    <x v="69"/>
    <x v="0"/>
    <s v="RA Butanox M50 (5kg)"/>
    <x v="7"/>
    <s v="Delivered"/>
    <n v="12"/>
    <s v="Bottle"/>
    <n v="80"/>
    <n v="960"/>
    <n v="390102.7"/>
    <s v="21/5, 25/5, 1/6"/>
    <n v="6"/>
    <n v="6"/>
    <s v="DO106(1), DO107(1), DO111(4)"/>
    <m/>
  </r>
  <r>
    <d v="2021-05-03T00:00:00"/>
    <x v="11"/>
    <n v="2021"/>
    <x v="69"/>
    <x v="0"/>
    <s v="RA Aerosil (Silica Fume) (10Kg)"/>
    <x v="32"/>
    <s v="Delivered"/>
    <n v="2"/>
    <s v="Bag"/>
    <n v="290"/>
    <n v="580"/>
    <n v="390682.7"/>
    <s v="29/4"/>
    <n v="1"/>
    <n v="1"/>
    <s v="DO102(2)"/>
    <m/>
  </r>
  <r>
    <d v="2021-05-03T00:00:00"/>
    <x v="11"/>
    <n v="2021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n v="2021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n v="2021"/>
    <x v="70"/>
    <x v="0"/>
    <s v="RA CSM 450 TWL 37kg 79m(L) X 1040mm(W)"/>
    <x v="51"/>
    <s v="Delivered"/>
    <n v="16"/>
    <s v="Roll"/>
    <n v="284.89999999999998"/>
    <n v="4558.3999999999996"/>
    <n v="395307.9"/>
    <m/>
    <m/>
    <n v="16"/>
    <m/>
    <m/>
  </r>
  <r>
    <d v="2021-05-10T00:00:00"/>
    <x v="11"/>
    <n v="2021"/>
    <x v="70"/>
    <x v="0"/>
    <s v="RA CSM 450 TWL 60kg 64m(L) X 2080mm(W)"/>
    <x v="52"/>
    <s v="Delivered"/>
    <n v="16"/>
    <s v="Roll"/>
    <n v="462"/>
    <n v="7392"/>
    <n v="402699.9"/>
    <s v="1/6"/>
    <n v="3"/>
    <n v="13"/>
    <s v="DO109(3)"/>
    <m/>
  </r>
  <r>
    <d v="2021-05-18T00:00:00"/>
    <x v="11"/>
    <n v="2021"/>
    <x v="71"/>
    <x v="0"/>
    <s v="RA Resin 3317AW (220Kg)"/>
    <x v="17"/>
    <s v="Delivered"/>
    <n v="10"/>
    <s v="Drum"/>
    <n v="1727"/>
    <n v="17270"/>
    <n v="419969.9"/>
    <m/>
    <m/>
    <n v="10"/>
    <m/>
    <m/>
  </r>
  <r>
    <d v="2021-05-18T00:00:00"/>
    <x v="11"/>
    <n v="2021"/>
    <x v="71"/>
    <x v="0"/>
    <s v="RA Nor 3338NW (220Kg)"/>
    <x v="11"/>
    <s v="Delivered"/>
    <n v="4"/>
    <s v="Drum"/>
    <n v="1650"/>
    <n v="6600"/>
    <n v="426569.9"/>
    <m/>
    <m/>
    <n v="4"/>
    <m/>
    <m/>
  </r>
  <r>
    <d v="2021-05-18T00:00:00"/>
    <x v="11"/>
    <n v="2021"/>
    <x v="72"/>
    <x v="7"/>
    <s v="RF Resin 3317AW (220Kg)"/>
    <x v="44"/>
    <s v="Ex"/>
    <n v="3"/>
    <s v="Drum"/>
    <n v="1683"/>
    <n v="5049"/>
    <n v="431618.9"/>
    <m/>
    <m/>
    <n v="3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2C3466-CAEE-4905-9BC8-72C6DD14716C}" name="PivotTable2" cacheId="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48" firstHeaderRow="1" firstDataRow="2" firstDataCol="4"/>
  <pivotFields count="18">
    <pivotField compact="0" numFmtId="14" outline="0" showAll="0"/>
    <pivotField axis="axisRow" compact="0" outline="0" showAll="0">
      <items count="13">
        <item x="7"/>
        <item x="8"/>
        <item x="9"/>
        <item x="1"/>
        <item x="2"/>
        <item x="3"/>
        <item x="4"/>
        <item x="5"/>
        <item x="6"/>
        <item x="0"/>
        <item x="10"/>
        <item x="11"/>
        <item t="default"/>
      </items>
    </pivotField>
    <pivotField compact="0" outline="0" showAll="0"/>
    <pivotField axis="axisRow" compact="0" outline="0" showAll="0">
      <items count="7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10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t="default"/>
      </items>
    </pivotField>
    <pivotField axis="axisRow" compact="0" outline="0" showAll="0">
      <items count="11">
        <item x="0"/>
        <item x="1"/>
        <item x="3"/>
        <item x="2"/>
        <item x="4"/>
        <item x="5"/>
        <item x="6"/>
        <item x="7"/>
        <item x="8"/>
        <item x="9"/>
        <item t="default"/>
      </items>
    </pivotField>
    <pivotField compact="0" outline="0" showAll="0"/>
    <pivotField axis="axisRow" compact="0" outline="0" showAll="0">
      <items count="54">
        <item x="24"/>
        <item x="33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36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1"/>
    <field x="4"/>
    <field x="3"/>
    <field x="6"/>
  </rowFields>
  <rowItems count="244">
    <i>
      <x/>
      <x/>
      <x v="4"/>
      <x v="12"/>
    </i>
    <i t="default" r="2">
      <x v="4"/>
    </i>
    <i r="2">
      <x v="5"/>
      <x v="1"/>
    </i>
    <i r="3">
      <x v="5"/>
    </i>
    <i r="3">
      <x v="13"/>
    </i>
    <i r="3">
      <x v="23"/>
    </i>
    <i r="3">
      <x v="24"/>
    </i>
    <i r="3">
      <x v="30"/>
    </i>
    <i r="3">
      <x v="38"/>
    </i>
    <i t="default" r="2">
      <x v="5"/>
    </i>
    <i r="2">
      <x v="6"/>
      <x v="34"/>
    </i>
    <i t="default" r="2">
      <x v="6"/>
    </i>
    <i r="2">
      <x v="7"/>
      <x v="31"/>
    </i>
    <i r="3">
      <x v="32"/>
    </i>
    <i t="default" r="2">
      <x v="7"/>
    </i>
    <i r="2">
      <x v="8"/>
      <x v="18"/>
    </i>
    <i r="3">
      <x v="23"/>
    </i>
    <i t="default" r="2">
      <x v="8"/>
    </i>
    <i r="2">
      <x v="9"/>
      <x v="13"/>
    </i>
    <i t="default" r="2">
      <x v="9"/>
    </i>
    <i t="default" r="1">
      <x/>
    </i>
    <i t="default">
      <x/>
    </i>
    <i>
      <x v="1"/>
      <x/>
      <x v="10"/>
      <x v="7"/>
    </i>
    <i r="3">
      <x v="17"/>
    </i>
    <i r="3">
      <x v="21"/>
    </i>
    <i r="3">
      <x v="27"/>
    </i>
    <i r="3">
      <x v="33"/>
    </i>
    <i t="default" r="2">
      <x v="10"/>
    </i>
    <i r="2">
      <x v="11"/>
      <x v="12"/>
    </i>
    <i r="3">
      <x v="18"/>
    </i>
    <i r="3">
      <x v="26"/>
    </i>
    <i t="default" r="2">
      <x v="11"/>
    </i>
    <i r="2">
      <x v="12"/>
      <x v="23"/>
    </i>
    <i t="default" r="2">
      <x v="12"/>
    </i>
    <i r="2">
      <x v="13"/>
      <x v="1"/>
    </i>
    <i t="default" r="2">
      <x v="13"/>
    </i>
    <i r="2">
      <x v="47"/>
      <x v="14"/>
    </i>
    <i r="3">
      <x v="21"/>
    </i>
    <i t="default" r="2">
      <x v="47"/>
    </i>
    <i r="2">
      <x v="48"/>
      <x v="21"/>
    </i>
    <i t="default" r="2">
      <x v="48"/>
    </i>
    <i t="default" r="1">
      <x/>
    </i>
    <i r="1">
      <x v="2"/>
      <x v="46"/>
      <x v="3"/>
    </i>
    <i t="default" r="2">
      <x v="46"/>
    </i>
    <i t="default" r="1">
      <x v="2"/>
    </i>
    <i t="default">
      <x v="1"/>
    </i>
    <i>
      <x v="2"/>
      <x/>
      <x v="55"/>
      <x v="23"/>
    </i>
    <i t="default" r="2">
      <x v="55"/>
    </i>
    <i r="2">
      <x v="56"/>
      <x v="7"/>
    </i>
    <i r="3">
      <x v="17"/>
    </i>
    <i t="default" r="2">
      <x v="56"/>
    </i>
    <i r="2">
      <x v="57"/>
      <x v="9"/>
    </i>
    <i t="default" r="2">
      <x v="57"/>
    </i>
    <i r="2">
      <x v="58"/>
      <x v="12"/>
    </i>
    <i t="default" r="2">
      <x v="58"/>
    </i>
    <i r="2">
      <x v="59"/>
      <x v="43"/>
    </i>
    <i t="default" r="2">
      <x v="59"/>
    </i>
    <i t="default" r="1">
      <x/>
    </i>
    <i r="1">
      <x v="4"/>
      <x v="49"/>
      <x v="39"/>
    </i>
    <i t="default" r="2">
      <x v="49"/>
    </i>
    <i r="2">
      <x v="51"/>
      <x v="40"/>
    </i>
    <i r="3">
      <x v="41"/>
    </i>
    <i t="default" r="2">
      <x v="51"/>
    </i>
    <i t="default" r="1">
      <x v="4"/>
    </i>
    <i r="1">
      <x v="5"/>
      <x v="50"/>
      <x v="14"/>
    </i>
    <i t="default" r="2">
      <x v="50"/>
    </i>
    <i t="default" r="1">
      <x v="5"/>
    </i>
    <i r="1">
      <x v="6"/>
      <x v="52"/>
      <x v="42"/>
    </i>
    <i t="default" r="2">
      <x v="52"/>
    </i>
    <i t="default" r="1">
      <x v="6"/>
    </i>
    <i t="default">
      <x v="2"/>
    </i>
    <i>
      <x v="3"/>
      <x/>
      <x v="14"/>
      <x v="7"/>
    </i>
    <i r="3">
      <x v="11"/>
    </i>
    <i r="3">
      <x v="16"/>
    </i>
    <i r="3">
      <x v="28"/>
    </i>
    <i t="default" r="2">
      <x v="14"/>
    </i>
    <i t="default" r="1">
      <x/>
    </i>
    <i r="1">
      <x v="1"/>
      <x/>
      <x v="35"/>
    </i>
    <i t="default" r="2">
      <x/>
    </i>
    <i t="default" r="1">
      <x v="1"/>
    </i>
    <i t="default">
      <x v="3"/>
    </i>
    <i>
      <x v="4"/>
      <x/>
      <x v="15"/>
      <x v="7"/>
    </i>
    <i r="3">
      <x v="10"/>
    </i>
    <i r="3">
      <x v="21"/>
    </i>
    <i r="3">
      <x v="33"/>
    </i>
    <i t="default" r="2">
      <x v="15"/>
    </i>
    <i r="2">
      <x v="16"/>
      <x v="20"/>
    </i>
    <i r="3">
      <x v="21"/>
    </i>
    <i t="default" r="2">
      <x v="16"/>
    </i>
    <i r="2">
      <x v="17"/>
      <x v="14"/>
    </i>
    <i r="3">
      <x v="28"/>
    </i>
    <i r="3">
      <x v="29"/>
    </i>
    <i t="default" r="2">
      <x v="17"/>
    </i>
    <i r="2">
      <x v="18"/>
      <x v="37"/>
    </i>
    <i t="default" r="2">
      <x v="18"/>
    </i>
    <i t="default" r="1">
      <x/>
    </i>
    <i r="1">
      <x v="3"/>
      <x v="39"/>
      <x v="36"/>
    </i>
    <i t="default" r="2">
      <x v="39"/>
    </i>
    <i t="default" r="1">
      <x v="3"/>
    </i>
    <i t="default">
      <x v="4"/>
    </i>
    <i>
      <x v="5"/>
      <x/>
      <x v="19"/>
      <x v="27"/>
    </i>
    <i t="default" r="2">
      <x v="19"/>
    </i>
    <i r="2">
      <x v="20"/>
      <x v="6"/>
    </i>
    <i r="3">
      <x v="21"/>
    </i>
    <i t="default" r="2">
      <x v="20"/>
    </i>
    <i r="2">
      <x v="38"/>
      <x v="9"/>
    </i>
    <i t="default" r="2">
      <x v="38"/>
    </i>
    <i r="2">
      <x v="44"/>
      <x v="21"/>
    </i>
    <i t="default" r="2">
      <x v="44"/>
    </i>
    <i r="2">
      <x v="45"/>
      <x v="15"/>
    </i>
    <i t="default" r="2">
      <x v="45"/>
    </i>
    <i r="2">
      <x v="54"/>
      <x v="16"/>
    </i>
    <i t="default" r="2">
      <x v="54"/>
    </i>
    <i t="default" r="1">
      <x/>
    </i>
    <i r="1">
      <x v="3"/>
      <x v="40"/>
      <x v="36"/>
    </i>
    <i t="default" r="2">
      <x v="40"/>
    </i>
    <i t="default" r="1">
      <x v="3"/>
    </i>
    <i t="default">
      <x v="5"/>
    </i>
    <i>
      <x v="6"/>
      <x/>
      <x v="21"/>
      <x v="37"/>
    </i>
    <i t="default" r="2">
      <x v="21"/>
    </i>
    <i r="2">
      <x v="22"/>
      <x v="7"/>
    </i>
    <i r="3">
      <x v="14"/>
    </i>
    <i t="default" r="2">
      <x v="22"/>
    </i>
    <i r="2">
      <x v="23"/>
      <x v="4"/>
    </i>
    <i r="3">
      <x v="21"/>
    </i>
    <i t="default" r="2">
      <x v="23"/>
    </i>
    <i r="2">
      <x v="24"/>
      <x v="9"/>
    </i>
    <i r="3">
      <x v="11"/>
    </i>
    <i r="3">
      <x v="14"/>
    </i>
    <i r="3">
      <x v="20"/>
    </i>
    <i r="3">
      <x v="21"/>
    </i>
    <i t="default" r="2">
      <x v="24"/>
    </i>
    <i t="default" r="1">
      <x/>
    </i>
    <i r="1">
      <x v="3"/>
      <x v="41"/>
      <x v="36"/>
    </i>
    <i t="default" r="2">
      <x v="41"/>
    </i>
    <i t="default" r="1">
      <x v="3"/>
    </i>
    <i t="default">
      <x v="6"/>
    </i>
    <i>
      <x v="7"/>
      <x/>
      <x v="25"/>
      <x v="9"/>
    </i>
    <i r="3">
      <x v="10"/>
    </i>
    <i r="3">
      <x v="11"/>
    </i>
    <i t="default" r="2">
      <x v="25"/>
    </i>
    <i r="2">
      <x v="26"/>
      <x v="21"/>
    </i>
    <i t="default" r="2">
      <x v="26"/>
    </i>
    <i r="2">
      <x v="27"/>
      <x v="7"/>
    </i>
    <i r="3">
      <x v="14"/>
    </i>
    <i r="3">
      <x v="20"/>
    </i>
    <i t="default" r="2">
      <x v="27"/>
    </i>
    <i r="2">
      <x v="28"/>
      <x v="27"/>
    </i>
    <i t="default" r="2">
      <x v="28"/>
    </i>
    <i r="2">
      <x v="29"/>
      <x v="21"/>
    </i>
    <i t="default" r="2">
      <x v="29"/>
    </i>
    <i r="2">
      <x v="30"/>
      <x v="15"/>
    </i>
    <i t="default" r="2">
      <x v="30"/>
    </i>
    <i r="2">
      <x v="31"/>
      <x v="18"/>
    </i>
    <i t="default" r="2">
      <x v="31"/>
    </i>
    <i r="2">
      <x v="32"/>
      <x v="16"/>
    </i>
    <i r="3">
      <x v="25"/>
    </i>
    <i t="default" r="2">
      <x v="32"/>
    </i>
    <i r="2">
      <x v="35"/>
      <x v="22"/>
    </i>
    <i t="default" r="2">
      <x v="35"/>
    </i>
    <i t="default" r="1">
      <x/>
    </i>
    <i r="1">
      <x v="2"/>
      <x v="46"/>
      <x v="2"/>
    </i>
    <i t="default" r="2">
      <x v="46"/>
    </i>
    <i t="default" r="1">
      <x v="2"/>
    </i>
    <i t="default">
      <x v="7"/>
    </i>
    <i>
      <x v="8"/>
      <x/>
      <x v="33"/>
      <x v="21"/>
    </i>
    <i t="default" r="2">
      <x v="33"/>
    </i>
    <i r="2">
      <x v="34"/>
      <x v="21"/>
    </i>
    <i t="default" r="2">
      <x v="34"/>
    </i>
    <i r="2">
      <x v="35"/>
      <x v="6"/>
    </i>
    <i t="default" r="2">
      <x v="35"/>
    </i>
    <i r="2">
      <x v="36"/>
      <x/>
    </i>
    <i r="3">
      <x v="12"/>
    </i>
    <i t="default" r="2">
      <x v="36"/>
    </i>
    <i r="2">
      <x v="37"/>
      <x v="7"/>
    </i>
    <i t="default" r="2">
      <x v="37"/>
    </i>
    <i t="default" r="1">
      <x/>
    </i>
    <i r="1">
      <x v="3"/>
      <x v="42"/>
      <x v="36"/>
    </i>
    <i t="default" r="2">
      <x v="42"/>
    </i>
    <i t="default" r="1">
      <x v="3"/>
    </i>
    <i t="default">
      <x v="8"/>
    </i>
    <i>
      <x v="9"/>
      <x/>
      <x v="1"/>
      <x v="27"/>
    </i>
    <i t="default" r="2">
      <x v="1"/>
    </i>
    <i r="2">
      <x v="2"/>
      <x v="33"/>
    </i>
    <i t="default" r="2">
      <x v="2"/>
    </i>
    <i r="2">
      <x v="3"/>
      <x v="16"/>
    </i>
    <i t="default" r="2">
      <x v="3"/>
    </i>
    <i r="2">
      <x v="53"/>
      <x v="8"/>
    </i>
    <i r="3">
      <x v="10"/>
    </i>
    <i r="3">
      <x v="14"/>
    </i>
    <i r="3">
      <x v="28"/>
    </i>
    <i r="3">
      <x v="29"/>
    </i>
    <i t="default" r="2">
      <x v="53"/>
    </i>
    <i t="default" r="1">
      <x/>
    </i>
    <i r="1">
      <x v="3"/>
      <x v="43"/>
      <x v="19"/>
    </i>
    <i t="default" r="2">
      <x v="43"/>
    </i>
    <i t="default" r="1">
      <x v="3"/>
    </i>
    <i t="default">
      <x v="9"/>
    </i>
    <i>
      <x v="10"/>
      <x/>
      <x v="64"/>
      <x v="21"/>
    </i>
    <i t="default" r="2">
      <x v="64"/>
    </i>
    <i r="2">
      <x v="65"/>
      <x v="16"/>
    </i>
    <i r="3">
      <x v="21"/>
    </i>
    <i t="default" r="2">
      <x v="65"/>
    </i>
    <i r="2">
      <x v="66"/>
      <x v="14"/>
    </i>
    <i t="default" r="2">
      <x v="66"/>
    </i>
    <i r="2">
      <x v="67"/>
      <x v="5"/>
    </i>
    <i t="default" r="2">
      <x v="67"/>
    </i>
    <i r="2">
      <x v="68"/>
      <x v="21"/>
    </i>
    <i r="3">
      <x v="33"/>
    </i>
    <i t="default" r="2">
      <x v="68"/>
    </i>
    <i t="default" r="1">
      <x/>
    </i>
    <i r="1">
      <x v="7"/>
      <x v="60"/>
      <x v="44"/>
    </i>
    <i r="3">
      <x v="45"/>
    </i>
    <i t="default" r="2">
      <x v="60"/>
    </i>
    <i r="2">
      <x v="61"/>
      <x v="46"/>
    </i>
    <i t="default" r="2">
      <x v="61"/>
    </i>
    <i t="default" r="1">
      <x v="7"/>
    </i>
    <i r="1">
      <x v="8"/>
      <x v="62"/>
      <x v="50"/>
    </i>
    <i t="default" r="2">
      <x v="62"/>
    </i>
    <i t="default" r="1">
      <x v="8"/>
    </i>
    <i r="1">
      <x v="9"/>
      <x v="63"/>
      <x v="47"/>
    </i>
    <i t="default" r="2">
      <x v="63"/>
    </i>
    <i t="default" r="1">
      <x v="9"/>
    </i>
    <i t="default">
      <x v="10"/>
    </i>
    <i>
      <x v="11"/>
      <x/>
      <x v="69"/>
      <x v="5"/>
    </i>
    <i r="3">
      <x v="7"/>
    </i>
    <i r="3">
      <x v="21"/>
    </i>
    <i t="default" r="2">
      <x v="69"/>
    </i>
    <i r="2">
      <x v="70"/>
      <x v="51"/>
    </i>
    <i r="3">
      <x v="52"/>
    </i>
    <i t="default" r="2">
      <x v="70"/>
    </i>
    <i r="2">
      <x v="71"/>
      <x v="20"/>
    </i>
    <i r="3">
      <x v="27"/>
    </i>
    <i t="default" r="2">
      <x v="71"/>
    </i>
    <i t="default" r="1">
      <x/>
    </i>
    <i r="1">
      <x v="2"/>
      <x v="46"/>
      <x v="48"/>
    </i>
    <i r="3">
      <x v="49"/>
    </i>
    <i t="default" r="2">
      <x v="46"/>
    </i>
    <i t="default" r="1">
      <x v="2"/>
    </i>
    <i r="1">
      <x v="7"/>
      <x v="72"/>
      <x v="44"/>
    </i>
    <i t="default" r="2">
      <x v="72"/>
    </i>
    <i t="default" r="1">
      <x v="7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8">
    <format dxfId="10">
      <pivotArea dataOnly="0" outline="0" fieldPosition="0">
        <references count="1">
          <reference field="3" count="0" defaultSubtotal="1"/>
        </references>
      </pivotArea>
    </format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1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E68E52-651E-4DF9-9967-F005B6BEFA71}" name="PivotTable2" cacheId="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58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6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5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A6CB78-AECF-4ACF-879C-C530E10198E3}" name="PivotTable1" cacheId="3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132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3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6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28">
    <i>
      <x/>
      <x v="2"/>
    </i>
    <i r="1">
      <x v="4"/>
    </i>
    <i r="1">
      <x v="7"/>
    </i>
    <i r="1">
      <x v="21"/>
    </i>
    <i r="1">
      <x v="26"/>
    </i>
    <i r="1">
      <x v="38"/>
    </i>
    <i r="1">
      <x v="39"/>
    </i>
    <i r="1">
      <x v="40"/>
    </i>
    <i r="1">
      <x v="41"/>
    </i>
    <i r="1">
      <x v="42"/>
    </i>
    <i r="1">
      <x v="43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9"/>
    </i>
    <i r="1">
      <x v="20"/>
    </i>
    <i r="1">
      <x v="35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34"/>
    </i>
    <i t="default">
      <x v="5"/>
    </i>
    <i>
      <x v="6"/>
      <x v="1"/>
    </i>
    <i r="1">
      <x v="2"/>
    </i>
    <i r="1">
      <x v="11"/>
    </i>
    <i r="1">
      <x v="19"/>
    </i>
    <i r="1">
      <x v="21"/>
    </i>
    <i r="1">
      <x v="22"/>
    </i>
    <i t="default">
      <x v="6"/>
    </i>
    <i>
      <x v="7"/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t="default">
      <x v="7"/>
    </i>
    <i>
      <x v="8"/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1"/>
    </i>
    <i r="1">
      <x v="34"/>
    </i>
    <i r="1">
      <x v="36"/>
    </i>
    <i r="1">
      <x v="37"/>
    </i>
    <i r="1">
      <x v="38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4"/>
    </i>
    <i r="1">
      <x v="45"/>
    </i>
    <i r="1">
      <x v="46"/>
    </i>
    <i r="1">
      <x v="47"/>
    </i>
    <i r="1">
      <x v="50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4"/>
    </i>
    <i r="1">
      <x v="48"/>
    </i>
    <i r="1">
      <x v="49"/>
    </i>
    <i r="1">
      <x v="51"/>
    </i>
    <i r="1">
      <x v="5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2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634EE9-B9C4-426D-815E-EA2467413E5A}" name="PivotTable2" cacheId="2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D56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5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6"/>
        <item x="39"/>
        <item x="40"/>
        <item x="41"/>
        <item x="42"/>
        <item x="43"/>
        <item x="44"/>
        <item x="45"/>
        <item x="46"/>
        <item m="1" x="51"/>
        <item x="48"/>
        <item x="49"/>
        <item x="50"/>
        <item x="47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5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8"/>
    </i>
    <i>
      <x v="49"/>
    </i>
    <i>
      <x v="50"/>
    </i>
    <i>
      <x v="5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2">
    <format dxfId="1">
      <pivotArea dataOnly="0" outline="0" fieldPosition="0">
        <references count="1">
          <reference field="6" count="14">
            <x v="2"/>
            <x v="6"/>
            <x v="7"/>
            <x v="14"/>
            <x v="17"/>
            <x v="19"/>
            <x v="21"/>
            <x v="26"/>
            <x v="32"/>
            <x v="34"/>
            <x v="38"/>
            <x v="39"/>
            <x v="40"/>
            <x v="42"/>
          </reference>
        </references>
      </pivotArea>
    </format>
    <format dxfId="0">
      <pivotArea dataOnly="0" outline="0" fieldPosition="0">
        <references count="1">
          <reference field="6" count="1">
            <x v="2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comments" Target="../comments1.xml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7.bin"/><Relationship Id="rId12" Type="http://schemas.openxmlformats.org/officeDocument/2006/relationships/image" Target="../media/image69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6.emf"/><Relationship Id="rId11" Type="http://schemas.openxmlformats.org/officeDocument/2006/relationships/oleObject" Target="../embeddings/oleObject69.bin"/><Relationship Id="rId5" Type="http://schemas.openxmlformats.org/officeDocument/2006/relationships/oleObject" Target="../embeddings/oleObject66.bin"/><Relationship Id="rId10" Type="http://schemas.openxmlformats.org/officeDocument/2006/relationships/image" Target="../media/image68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68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9"/>
  <sheetViews>
    <sheetView workbookViewId="0">
      <selection activeCell="A10" sqref="A10"/>
    </sheetView>
  </sheetViews>
  <sheetFormatPr defaultRowHeight="14.5" x14ac:dyDescent="0.35"/>
  <cols>
    <col min="3" max="3" width="19.81640625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351</v>
      </c>
      <c r="B5" t="s">
        <v>41</v>
      </c>
      <c r="C5" t="s">
        <v>353</v>
      </c>
    </row>
    <row r="6" spans="1:3" x14ac:dyDescent="0.35">
      <c r="A6" t="s">
        <v>352</v>
      </c>
      <c r="B6" t="s">
        <v>41</v>
      </c>
      <c r="C6" t="s">
        <v>354</v>
      </c>
    </row>
    <row r="7" spans="1:3" x14ac:dyDescent="0.35">
      <c r="A7" t="s">
        <v>405</v>
      </c>
      <c r="B7" t="s">
        <v>41</v>
      </c>
      <c r="C7" t="s">
        <v>398</v>
      </c>
    </row>
    <row r="8" spans="1:3" x14ac:dyDescent="0.35">
      <c r="A8" t="s">
        <v>416</v>
      </c>
      <c r="B8" t="s">
        <v>41</v>
      </c>
      <c r="C8" t="s">
        <v>406</v>
      </c>
    </row>
    <row r="9" spans="1:3" x14ac:dyDescent="0.35">
      <c r="A9" t="s">
        <v>421</v>
      </c>
      <c r="B9" t="s">
        <v>41</v>
      </c>
      <c r="C9" t="s">
        <v>422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140"/>
  <sheetViews>
    <sheetView tabSelected="1" topLeftCell="A24" zoomScale="80" zoomScaleNormal="80" workbookViewId="0">
      <selection activeCell="E30" sqref="E30"/>
    </sheetView>
  </sheetViews>
  <sheetFormatPr defaultRowHeight="14.5" x14ac:dyDescent="0.35"/>
  <cols>
    <col min="1" max="1" width="11.08984375" style="103" customWidth="1"/>
    <col min="2" max="2" width="5.36328125" style="104" customWidth="1"/>
    <col min="3" max="3" width="5.54296875" style="104" customWidth="1"/>
    <col min="4" max="4" width="10.08984375" style="103" customWidth="1"/>
    <col min="5" max="5" width="11.26953125" style="97" customWidth="1"/>
    <col min="6" max="6" width="20" style="97" customWidth="1"/>
    <col min="7" max="7" width="20.08984375" style="97" customWidth="1"/>
    <col min="8" max="8" width="9" style="97" customWidth="1"/>
    <col min="9" max="9" width="5.26953125" style="103" customWidth="1"/>
    <col min="10" max="10" width="5.6328125" style="97" customWidth="1"/>
    <col min="11" max="11" width="9.90625" style="97" customWidth="1"/>
    <col min="12" max="12" width="10.6328125" style="97" customWidth="1"/>
    <col min="13" max="13" width="11.7265625" style="97" customWidth="1"/>
    <col min="14" max="14" width="13.81640625" style="97" customWidth="1"/>
    <col min="15" max="15" width="5.26953125" style="97" customWidth="1"/>
    <col min="16" max="16" width="7.6328125" style="97" customWidth="1"/>
    <col min="17" max="17" width="18.26953125" style="97" customWidth="1"/>
    <col min="18" max="18" width="10.26953125" style="97" customWidth="1"/>
    <col min="19" max="19" width="2.90625" style="97" customWidth="1"/>
    <col min="20" max="16384" width="8.7265625" style="97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113</v>
      </c>
      <c r="C5" s="74" t="s">
        <v>298</v>
      </c>
      <c r="D5" s="19" t="s">
        <v>84</v>
      </c>
      <c r="E5" s="1" t="s">
        <v>11</v>
      </c>
      <c r="F5" s="1" t="s">
        <v>12</v>
      </c>
      <c r="G5" s="5" t="s">
        <v>179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8" t="s">
        <v>376</v>
      </c>
      <c r="E6" s="119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4">
        <f>SUM(I6*K6)</f>
        <v>6131.25</v>
      </c>
      <c r="M6" s="11">
        <f>SUM(L6)</f>
        <v>6131.25</v>
      </c>
      <c r="N6" s="25" t="s">
        <v>163</v>
      </c>
      <c r="O6" s="3">
        <f>1+1+1+1+1</f>
        <v>5</v>
      </c>
      <c r="P6" s="9">
        <f t="shared" ref="P6:P37" si="0">I6-O6</f>
        <v>0</v>
      </c>
      <c r="Q6" s="24" t="s">
        <v>167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8" t="s">
        <v>376</v>
      </c>
      <c r="E7" s="119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4">
        <f t="shared" ref="L7" si="2">SUM(I7*K7)</f>
        <v>1226.25</v>
      </c>
      <c r="M7" s="11">
        <f>SUM(M6+L7)</f>
        <v>7357.5</v>
      </c>
      <c r="N7" s="26" t="s">
        <v>164</v>
      </c>
      <c r="O7" s="3">
        <v>1</v>
      </c>
      <c r="P7" s="9">
        <f t="shared" si="0"/>
        <v>0</v>
      </c>
      <c r="Q7" s="23" t="s">
        <v>166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8" t="s">
        <v>376</v>
      </c>
      <c r="E8" s="119" t="s">
        <v>10</v>
      </c>
      <c r="F8" s="45" t="s">
        <v>13</v>
      </c>
      <c r="G8" s="47" t="s">
        <v>177</v>
      </c>
      <c r="H8" s="55" t="s">
        <v>47</v>
      </c>
      <c r="I8" s="16">
        <v>16</v>
      </c>
      <c r="J8" s="6" t="s">
        <v>1</v>
      </c>
      <c r="K8" s="7">
        <v>173.9</v>
      </c>
      <c r="L8" s="84">
        <f>SUM(I8*K8)</f>
        <v>2782.4</v>
      </c>
      <c r="M8" s="11">
        <f>SUM(M7+L8)</f>
        <v>10139.9</v>
      </c>
      <c r="N8" s="27" t="s">
        <v>121</v>
      </c>
      <c r="O8" s="3">
        <f>6+3+4+2+1</f>
        <v>16</v>
      </c>
      <c r="P8" s="9">
        <f t="shared" si="0"/>
        <v>0</v>
      </c>
      <c r="Q8" s="23" t="s">
        <v>120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8" t="s">
        <v>376</v>
      </c>
      <c r="E9" s="119" t="s">
        <v>10</v>
      </c>
      <c r="F9" s="44" t="s">
        <v>58</v>
      </c>
      <c r="G9" s="46" t="s">
        <v>180</v>
      </c>
      <c r="H9" s="55" t="s">
        <v>47</v>
      </c>
      <c r="I9" s="16">
        <v>4</v>
      </c>
      <c r="J9" s="6" t="s">
        <v>1</v>
      </c>
      <c r="K9" s="7">
        <v>141</v>
      </c>
      <c r="L9" s="84">
        <f t="shared" ref="L9:L16" si="4">SUM(I9*K9)</f>
        <v>564</v>
      </c>
      <c r="M9" s="11">
        <f>SUM(M8+L9)</f>
        <v>10703.9</v>
      </c>
      <c r="N9" s="22" t="s">
        <v>132</v>
      </c>
      <c r="O9" s="3">
        <f>2+1+1</f>
        <v>4</v>
      </c>
      <c r="P9" s="9">
        <f t="shared" si="0"/>
        <v>0</v>
      </c>
      <c r="Q9" s="23" t="s">
        <v>133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8" t="s">
        <v>376</v>
      </c>
      <c r="E10" s="119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4">
        <f t="shared" si="4"/>
        <v>1800</v>
      </c>
      <c r="M10" s="11">
        <f>SUM(M9+L10)</f>
        <v>12503.9</v>
      </c>
      <c r="N10" s="26" t="s">
        <v>168</v>
      </c>
      <c r="O10" s="3">
        <f>9+1</f>
        <v>10</v>
      </c>
      <c r="P10" s="9">
        <f t="shared" si="0"/>
        <v>0</v>
      </c>
      <c r="Q10" s="23" t="s">
        <v>169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20" t="s">
        <v>74</v>
      </c>
      <c r="E11" s="119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5">
        <f t="shared" si="4"/>
        <v>1181.25</v>
      </c>
      <c r="M11" s="11">
        <f>SUM(M10+L11)</f>
        <v>13685.15</v>
      </c>
      <c r="N11" s="28" t="s">
        <v>164</v>
      </c>
      <c r="O11" s="3">
        <v>1</v>
      </c>
      <c r="P11" s="9">
        <f t="shared" si="0"/>
        <v>0</v>
      </c>
      <c r="Q11" s="23" t="s">
        <v>166</v>
      </c>
      <c r="R11" s="86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20" t="s">
        <v>74</v>
      </c>
      <c r="E12" s="119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5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20" t="s">
        <v>74</v>
      </c>
      <c r="E13" s="119" t="s">
        <v>10</v>
      </c>
      <c r="F13" s="45" t="s">
        <v>93</v>
      </c>
      <c r="G13" s="47" t="s">
        <v>178</v>
      </c>
      <c r="H13" s="55" t="s">
        <v>47</v>
      </c>
      <c r="I13" s="17">
        <v>16</v>
      </c>
      <c r="J13" s="13" t="s">
        <v>1</v>
      </c>
      <c r="K13" s="12">
        <v>253.8</v>
      </c>
      <c r="L13" s="85">
        <f t="shared" si="4"/>
        <v>4060.8</v>
      </c>
      <c r="M13" s="11">
        <f t="shared" si="5"/>
        <v>18097.95</v>
      </c>
      <c r="N13" s="23" t="s">
        <v>157</v>
      </c>
      <c r="O13" s="3">
        <f>1+4+3+5+1+2</f>
        <v>16</v>
      </c>
      <c r="P13" s="9">
        <f t="shared" si="0"/>
        <v>0</v>
      </c>
      <c r="Q13" s="23" t="s">
        <v>158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20" t="s">
        <v>74</v>
      </c>
      <c r="E14" s="119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5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21">
        <v>100620</v>
      </c>
      <c r="E15" s="122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5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20" t="s">
        <v>75</v>
      </c>
      <c r="E16" s="119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5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20" t="s">
        <v>75</v>
      </c>
      <c r="E17" s="119" t="s">
        <v>10</v>
      </c>
      <c r="F17" s="45" t="s">
        <v>13</v>
      </c>
      <c r="G17" s="47" t="s">
        <v>177</v>
      </c>
      <c r="H17" s="55" t="s">
        <v>47</v>
      </c>
      <c r="I17" s="17">
        <v>20</v>
      </c>
      <c r="J17" s="14" t="s">
        <v>1</v>
      </c>
      <c r="K17" s="12">
        <v>173.9</v>
      </c>
      <c r="L17" s="85">
        <f t="shared" ref="L17:L82" si="6">SUM(I17*K17)</f>
        <v>3478</v>
      </c>
      <c r="M17" s="11">
        <f t="shared" ref="M17:M83" si="7">SUM(M16+L17)</f>
        <v>27595.95</v>
      </c>
      <c r="N17" s="28" t="s">
        <v>153</v>
      </c>
      <c r="O17" s="3">
        <f>4+2+4+3+4+3</f>
        <v>20</v>
      </c>
      <c r="P17" s="9">
        <f t="shared" si="0"/>
        <v>0</v>
      </c>
      <c r="Q17" s="23" t="s">
        <v>152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20" t="s">
        <v>75</v>
      </c>
      <c r="E18" s="119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5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20" t="s">
        <v>75</v>
      </c>
      <c r="E19" s="119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5">
        <f t="shared" si="6"/>
        <v>700</v>
      </c>
      <c r="M19" s="11">
        <f t="shared" si="7"/>
        <v>29845.95</v>
      </c>
      <c r="N19" s="28" t="s">
        <v>204</v>
      </c>
      <c r="O19" s="3">
        <f>4+5+5+8+5+5+3+5</f>
        <v>40</v>
      </c>
      <c r="P19" s="9">
        <f t="shared" si="0"/>
        <v>0</v>
      </c>
      <c r="Q19" s="23" t="s">
        <v>205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20" t="s">
        <v>76</v>
      </c>
      <c r="E20" s="119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5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20" t="s">
        <v>76</v>
      </c>
      <c r="E21" s="119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5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20" t="s">
        <v>77</v>
      </c>
      <c r="E22" s="119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5">
        <f t="shared" si="6"/>
        <v>2362.5</v>
      </c>
      <c r="M22" s="11">
        <f t="shared" si="7"/>
        <v>43758.45</v>
      </c>
      <c r="N22" s="22" t="s">
        <v>342</v>
      </c>
      <c r="O22" s="3">
        <v>2</v>
      </c>
      <c r="P22" s="9">
        <f t="shared" si="0"/>
        <v>0</v>
      </c>
      <c r="Q22" s="23" t="s">
        <v>343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20" t="s">
        <v>77</v>
      </c>
      <c r="E23" s="119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5">
        <f t="shared" si="6"/>
        <v>1181.25</v>
      </c>
      <c r="M23" s="11">
        <f t="shared" si="7"/>
        <v>44939.7</v>
      </c>
      <c r="N23" s="22" t="s">
        <v>342</v>
      </c>
      <c r="O23" s="3">
        <v>1</v>
      </c>
      <c r="P23" s="9">
        <f t="shared" si="0"/>
        <v>0</v>
      </c>
      <c r="Q23" s="23" t="s">
        <v>344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20" t="s">
        <v>77</v>
      </c>
      <c r="E24" s="119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5">
        <f t="shared" si="6"/>
        <v>1720</v>
      </c>
      <c r="M24" s="11">
        <f t="shared" si="7"/>
        <v>46659.7</v>
      </c>
      <c r="N24" s="28" t="s">
        <v>170</v>
      </c>
      <c r="O24" s="3">
        <f>4+4+2</f>
        <v>10</v>
      </c>
      <c r="P24" s="9">
        <f t="shared" si="0"/>
        <v>0</v>
      </c>
      <c r="Q24" s="23" t="s">
        <v>171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20" t="s">
        <v>78</v>
      </c>
      <c r="E25" s="119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5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20" t="s">
        <v>109</v>
      </c>
      <c r="E26" s="122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5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20" t="s">
        <v>110</v>
      </c>
      <c r="E27" s="122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5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20" t="s">
        <v>377</v>
      </c>
      <c r="E28" s="122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5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20" t="s">
        <v>516</v>
      </c>
      <c r="E29" s="122" t="s">
        <v>10</v>
      </c>
      <c r="F29" s="59" t="s">
        <v>50</v>
      </c>
      <c r="G29" s="60" t="s">
        <v>181</v>
      </c>
      <c r="H29" s="55" t="s">
        <v>47</v>
      </c>
      <c r="I29" s="17">
        <v>4</v>
      </c>
      <c r="J29" s="10" t="s">
        <v>1</v>
      </c>
      <c r="K29" s="12">
        <v>253.69</v>
      </c>
      <c r="L29" s="85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20" t="s">
        <v>79</v>
      </c>
      <c r="E30" s="122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5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20" t="s">
        <v>80</v>
      </c>
      <c r="E31" s="122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5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20" t="s">
        <v>82</v>
      </c>
      <c r="E32" s="122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5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20" t="s">
        <v>82</v>
      </c>
      <c r="E33" s="122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5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20" t="s">
        <v>81</v>
      </c>
      <c r="E34" s="122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5">
        <f t="shared" si="6"/>
        <v>11550</v>
      </c>
      <c r="M34" s="11">
        <f t="shared" si="7"/>
        <v>73532.899999999994</v>
      </c>
      <c r="N34" s="30" t="s">
        <v>137</v>
      </c>
      <c r="O34" s="3">
        <f>2+1+1+1+3+1+1</f>
        <v>10</v>
      </c>
      <c r="P34" s="9">
        <f t="shared" si="0"/>
        <v>0</v>
      </c>
      <c r="Q34" s="23" t="s">
        <v>136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20" t="s">
        <v>83</v>
      </c>
      <c r="E35" s="122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5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20" t="s">
        <v>107</v>
      </c>
      <c r="E36" s="122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5">
        <f t="shared" si="6"/>
        <v>3360</v>
      </c>
      <c r="M36" s="11">
        <f t="shared" si="7"/>
        <v>77792.899999999994</v>
      </c>
      <c r="N36" s="30" t="s">
        <v>118</v>
      </c>
      <c r="O36" s="3">
        <f>4+10+6</f>
        <v>20</v>
      </c>
      <c r="P36" s="9">
        <f t="shared" si="0"/>
        <v>0</v>
      </c>
      <c r="Q36" s="23" t="s">
        <v>173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20" t="s">
        <v>107</v>
      </c>
      <c r="E37" s="122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5">
        <f t="shared" si="6"/>
        <v>1550</v>
      </c>
      <c r="M37" s="11">
        <f t="shared" si="7"/>
        <v>79342.899999999994</v>
      </c>
      <c r="N37" s="30" t="s">
        <v>150</v>
      </c>
      <c r="O37" s="3">
        <f>1+6+2+8+1+2</f>
        <v>20</v>
      </c>
      <c r="P37" s="9">
        <f t="shared" si="0"/>
        <v>0</v>
      </c>
      <c r="Q37" s="23" t="s">
        <v>151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20" t="s">
        <v>106</v>
      </c>
      <c r="E38" s="122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5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20" t="s">
        <v>106</v>
      </c>
      <c r="E39" s="122" t="s">
        <v>10</v>
      </c>
      <c r="F39" s="59" t="s">
        <v>271</v>
      </c>
      <c r="G39" s="60" t="s">
        <v>271</v>
      </c>
      <c r="H39" s="57" t="s">
        <v>47</v>
      </c>
      <c r="I39" s="17">
        <v>1</v>
      </c>
      <c r="J39" s="21" t="s">
        <v>25</v>
      </c>
      <c r="K39" s="12">
        <v>300</v>
      </c>
      <c r="L39" s="85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23" t="s">
        <v>85</v>
      </c>
      <c r="E40" s="122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5">
        <f t="shared" si="6"/>
        <v>11110</v>
      </c>
      <c r="M40" s="11">
        <f t="shared" si="7"/>
        <v>96362.9</v>
      </c>
      <c r="N40" s="30" t="s">
        <v>116</v>
      </c>
      <c r="O40" s="3">
        <f>1+5+1+3</f>
        <v>10</v>
      </c>
      <c r="P40" s="9">
        <f t="shared" si="8"/>
        <v>0</v>
      </c>
      <c r="Q40" s="23" t="s">
        <v>115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23" t="s">
        <v>85</v>
      </c>
      <c r="E41" s="122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5">
        <f t="shared" si="6"/>
        <v>2222</v>
      </c>
      <c r="M41" s="11">
        <f t="shared" si="7"/>
        <v>98584.9</v>
      </c>
      <c r="N41" s="30" t="s">
        <v>117</v>
      </c>
      <c r="O41" s="3">
        <f>1+1</f>
        <v>2</v>
      </c>
      <c r="P41" s="9">
        <f t="shared" si="8"/>
        <v>0</v>
      </c>
      <c r="Q41" s="23" t="s">
        <v>114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23" t="s">
        <v>85</v>
      </c>
      <c r="E42" s="122" t="s">
        <v>10</v>
      </c>
      <c r="F42" s="45" t="s">
        <v>94</v>
      </c>
      <c r="G42" s="47" t="s">
        <v>178</v>
      </c>
      <c r="H42" s="57" t="s">
        <v>47</v>
      </c>
      <c r="I42" s="17">
        <v>6</v>
      </c>
      <c r="J42" s="21" t="s">
        <v>1</v>
      </c>
      <c r="K42" s="12">
        <v>253.8</v>
      </c>
      <c r="L42" s="85">
        <f t="shared" si="6"/>
        <v>1522.8000000000002</v>
      </c>
      <c r="M42" s="11">
        <f t="shared" si="7"/>
        <v>100107.7</v>
      </c>
      <c r="N42" s="29" t="s">
        <v>266</v>
      </c>
      <c r="O42" s="3">
        <f>1+2+2+1</f>
        <v>6</v>
      </c>
      <c r="P42" s="9">
        <f t="shared" si="8"/>
        <v>0</v>
      </c>
      <c r="Q42" s="23" t="s">
        <v>267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23" t="s">
        <v>85</v>
      </c>
      <c r="E43" s="122" t="s">
        <v>10</v>
      </c>
      <c r="F43" s="59" t="s">
        <v>95</v>
      </c>
      <c r="G43" s="60" t="s">
        <v>181</v>
      </c>
      <c r="H43" s="57" t="s">
        <v>47</v>
      </c>
      <c r="I43" s="17">
        <v>6</v>
      </c>
      <c r="J43" s="21" t="s">
        <v>1</v>
      </c>
      <c r="K43" s="12">
        <v>253.8</v>
      </c>
      <c r="L43" s="85">
        <f t="shared" si="6"/>
        <v>1522.8000000000002</v>
      </c>
      <c r="M43" s="11">
        <f t="shared" si="7"/>
        <v>101630.5</v>
      </c>
      <c r="N43" s="29" t="s">
        <v>250</v>
      </c>
      <c r="O43" s="3">
        <f>1+3+1+1</f>
        <v>6</v>
      </c>
      <c r="P43" s="9">
        <f t="shared" si="8"/>
        <v>0</v>
      </c>
      <c r="Q43" s="23" t="s">
        <v>251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23" t="s">
        <v>85</v>
      </c>
      <c r="E44" s="122" t="s">
        <v>10</v>
      </c>
      <c r="F44" s="59" t="s">
        <v>142</v>
      </c>
      <c r="G44" s="60" t="s">
        <v>142</v>
      </c>
      <c r="H44" s="57" t="s">
        <v>47</v>
      </c>
      <c r="I44" s="17">
        <v>10</v>
      </c>
      <c r="J44" s="21" t="s">
        <v>18</v>
      </c>
      <c r="K44" s="12">
        <v>168</v>
      </c>
      <c r="L44" s="85">
        <f t="shared" si="6"/>
        <v>1680</v>
      </c>
      <c r="M44" s="11">
        <f t="shared" si="7"/>
        <v>103310.5</v>
      </c>
      <c r="N44" s="30" t="s">
        <v>174</v>
      </c>
      <c r="O44" s="3">
        <f>4+6</f>
        <v>10</v>
      </c>
      <c r="P44" s="9">
        <f t="shared" si="8"/>
        <v>0</v>
      </c>
      <c r="Q44" s="23" t="s">
        <v>172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23" t="s">
        <v>111</v>
      </c>
      <c r="E45" s="123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5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112</v>
      </c>
      <c r="R45" s="23"/>
    </row>
    <row r="46" spans="1:18" customFormat="1" ht="29" x14ac:dyDescent="0.35">
      <c r="A46" s="41">
        <v>44105</v>
      </c>
      <c r="B46" s="39">
        <f t="shared" si="3"/>
        <v>10</v>
      </c>
      <c r="C46" s="75">
        <f t="shared" si="1"/>
        <v>2020</v>
      </c>
      <c r="D46" s="123" t="s">
        <v>149</v>
      </c>
      <c r="E46" s="123" t="s">
        <v>10</v>
      </c>
      <c r="F46" s="45" t="s">
        <v>148</v>
      </c>
      <c r="G46" s="47" t="s">
        <v>177</v>
      </c>
      <c r="H46" s="57" t="s">
        <v>47</v>
      </c>
      <c r="I46" s="17">
        <v>20</v>
      </c>
      <c r="J46" s="21" t="s">
        <v>1</v>
      </c>
      <c r="K46" s="12">
        <v>173.9</v>
      </c>
      <c r="L46" s="85">
        <f t="shared" si="6"/>
        <v>3478</v>
      </c>
      <c r="M46" s="11">
        <f t="shared" si="7"/>
        <v>107940.5</v>
      </c>
      <c r="N46" s="30" t="s">
        <v>427</v>
      </c>
      <c r="O46" s="3">
        <f>1+8+2+6</f>
        <v>17</v>
      </c>
      <c r="P46" s="9">
        <f t="shared" si="8"/>
        <v>3</v>
      </c>
      <c r="Q46" s="23" t="s">
        <v>399</v>
      </c>
      <c r="R46" s="23"/>
    </row>
    <row r="47" spans="1:18" customFormat="1" ht="43.5" x14ac:dyDescent="0.35">
      <c r="A47" s="41">
        <v>44105</v>
      </c>
      <c r="B47" s="39">
        <f t="shared" si="3"/>
        <v>10</v>
      </c>
      <c r="C47" s="75">
        <f t="shared" si="1"/>
        <v>2020</v>
      </c>
      <c r="D47" s="123" t="s">
        <v>149</v>
      </c>
      <c r="E47" s="123" t="s">
        <v>10</v>
      </c>
      <c r="F47" s="45" t="s">
        <v>93</v>
      </c>
      <c r="G47" s="47" t="s">
        <v>178</v>
      </c>
      <c r="H47" s="57" t="s">
        <v>47</v>
      </c>
      <c r="I47" s="17">
        <v>20</v>
      </c>
      <c r="J47" s="21" t="s">
        <v>1</v>
      </c>
      <c r="K47" s="12">
        <v>253.8</v>
      </c>
      <c r="L47" s="85">
        <f t="shared" si="6"/>
        <v>5076</v>
      </c>
      <c r="M47" s="11">
        <f t="shared" si="7"/>
        <v>113016.5</v>
      </c>
      <c r="N47" s="30" t="s">
        <v>457</v>
      </c>
      <c r="O47" s="3">
        <f>1+3+7+2+4+1</f>
        <v>18</v>
      </c>
      <c r="P47" s="9">
        <f t="shared" si="8"/>
        <v>2</v>
      </c>
      <c r="Q47" s="23" t="s">
        <v>458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23" t="s">
        <v>149</v>
      </c>
      <c r="E48" s="123" t="s">
        <v>10</v>
      </c>
      <c r="F48" s="59" t="s">
        <v>147</v>
      </c>
      <c r="G48" s="60" t="s">
        <v>181</v>
      </c>
      <c r="H48" s="57" t="s">
        <v>47</v>
      </c>
      <c r="I48" s="17">
        <v>15</v>
      </c>
      <c r="J48" s="21" t="s">
        <v>1</v>
      </c>
      <c r="K48" s="12">
        <v>253.8</v>
      </c>
      <c r="L48" s="85">
        <f t="shared" si="6"/>
        <v>3807</v>
      </c>
      <c r="M48" s="11">
        <f t="shared" si="7"/>
        <v>116823.5</v>
      </c>
      <c r="N48" s="30" t="s">
        <v>478</v>
      </c>
      <c r="O48" s="3">
        <f>1+1+5+2+4+1+1</f>
        <v>15</v>
      </c>
      <c r="P48" s="9">
        <f t="shared" si="8"/>
        <v>0</v>
      </c>
      <c r="Q48" s="23" t="s">
        <v>477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23" t="s">
        <v>119</v>
      </c>
      <c r="E49" s="123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5">
        <f t="shared" si="6"/>
        <v>11110</v>
      </c>
      <c r="M49" s="11">
        <f t="shared" si="7"/>
        <v>127933.5</v>
      </c>
      <c r="N49" s="35" t="s">
        <v>146</v>
      </c>
      <c r="O49" s="3">
        <f>2+6+2</f>
        <v>10</v>
      </c>
      <c r="P49" s="9">
        <f t="shared" si="8"/>
        <v>0</v>
      </c>
      <c r="Q49" s="23" t="s">
        <v>145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23" t="s">
        <v>122</v>
      </c>
      <c r="E50" s="123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5">
        <f t="shared" si="6"/>
        <v>5555</v>
      </c>
      <c r="M50" s="11">
        <f t="shared" si="7"/>
        <v>133488.5</v>
      </c>
      <c r="N50" s="30" t="s">
        <v>347</v>
      </c>
      <c r="O50" s="3">
        <f>1+2+1+1</f>
        <v>5</v>
      </c>
      <c r="P50" s="9">
        <f t="shared" si="8"/>
        <v>0</v>
      </c>
      <c r="Q50" s="23" t="s">
        <v>348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23" t="s">
        <v>122</v>
      </c>
      <c r="E51" s="123" t="s">
        <v>10</v>
      </c>
      <c r="F51" s="59" t="s">
        <v>142</v>
      </c>
      <c r="G51" s="60" t="s">
        <v>142</v>
      </c>
      <c r="H51" s="57" t="s">
        <v>47</v>
      </c>
      <c r="I51" s="17">
        <v>20</v>
      </c>
      <c r="J51" s="21" t="s">
        <v>18</v>
      </c>
      <c r="K51" s="12">
        <v>168</v>
      </c>
      <c r="L51" s="85">
        <f t="shared" si="6"/>
        <v>3360</v>
      </c>
      <c r="M51" s="11">
        <f t="shared" si="7"/>
        <v>136848.5</v>
      </c>
      <c r="N51" s="30" t="s">
        <v>274</v>
      </c>
      <c r="O51" s="3">
        <f>1+1+2+2+5+2+1+2+4</f>
        <v>20</v>
      </c>
      <c r="P51" s="9">
        <f t="shared" si="8"/>
        <v>0</v>
      </c>
      <c r="Q51" s="23" t="s">
        <v>273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23" t="s">
        <v>122</v>
      </c>
      <c r="E52" s="123" t="s">
        <v>10</v>
      </c>
      <c r="F52" s="62" t="s">
        <v>143</v>
      </c>
      <c r="G52" s="59" t="s">
        <v>143</v>
      </c>
      <c r="H52" s="57" t="s">
        <v>47</v>
      </c>
      <c r="I52" s="17">
        <v>20</v>
      </c>
      <c r="J52" s="21" t="s">
        <v>25</v>
      </c>
      <c r="K52" s="12">
        <v>77.5</v>
      </c>
      <c r="L52" s="85">
        <f t="shared" si="6"/>
        <v>1550</v>
      </c>
      <c r="M52" s="11">
        <f t="shared" si="7"/>
        <v>138398.5</v>
      </c>
      <c r="N52" s="30" t="s">
        <v>207</v>
      </c>
      <c r="O52" s="3">
        <f>2+6+4+1+2+1+2+2</f>
        <v>20</v>
      </c>
      <c r="P52" s="9">
        <f t="shared" si="8"/>
        <v>0</v>
      </c>
      <c r="Q52" s="23" t="s">
        <v>206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23" t="s">
        <v>123</v>
      </c>
      <c r="E53" s="123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5">
        <f t="shared" si="6"/>
        <v>11110</v>
      </c>
      <c r="M53" s="11">
        <f t="shared" si="7"/>
        <v>149508.5</v>
      </c>
      <c r="N53" s="30" t="s">
        <v>203</v>
      </c>
      <c r="O53" s="3">
        <f>3+1+2+1+1+2</f>
        <v>10</v>
      </c>
      <c r="P53" s="9">
        <f t="shared" si="8"/>
        <v>0</v>
      </c>
      <c r="Q53" s="23" t="s">
        <v>202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23" t="s">
        <v>127</v>
      </c>
      <c r="E54" s="123" t="s">
        <v>10</v>
      </c>
      <c r="F54" s="59" t="s">
        <v>144</v>
      </c>
      <c r="G54" s="60" t="s">
        <v>144</v>
      </c>
      <c r="H54" s="57" t="s">
        <v>47</v>
      </c>
      <c r="I54" s="17">
        <v>2</v>
      </c>
      <c r="J54" s="21" t="s">
        <v>18</v>
      </c>
      <c r="K54" s="12">
        <v>168</v>
      </c>
      <c r="L54" s="85">
        <f t="shared" si="6"/>
        <v>336</v>
      </c>
      <c r="M54" s="11">
        <f t="shared" si="7"/>
        <v>149844.5</v>
      </c>
      <c r="N54" s="42" t="s">
        <v>130</v>
      </c>
      <c r="O54" s="3">
        <v>2</v>
      </c>
      <c r="P54" s="9">
        <f t="shared" si="8"/>
        <v>0</v>
      </c>
      <c r="Q54" s="3" t="s">
        <v>124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23" t="s">
        <v>125</v>
      </c>
      <c r="E55" s="123" t="s">
        <v>10</v>
      </c>
      <c r="F55" s="48" t="s">
        <v>249</v>
      </c>
      <c r="G55" s="64" t="s">
        <v>249</v>
      </c>
      <c r="H55" s="57" t="s">
        <v>47</v>
      </c>
      <c r="I55" s="17">
        <v>4</v>
      </c>
      <c r="J55" s="21" t="s">
        <v>216</v>
      </c>
      <c r="K55" s="12">
        <v>28</v>
      </c>
      <c r="L55" s="85">
        <f t="shared" si="6"/>
        <v>112</v>
      </c>
      <c r="M55" s="11">
        <f t="shared" si="7"/>
        <v>149956.5</v>
      </c>
      <c r="N55" s="43" t="s">
        <v>255</v>
      </c>
      <c r="O55" s="32">
        <f>1+3</f>
        <v>4</v>
      </c>
      <c r="P55" s="67">
        <f t="shared" si="8"/>
        <v>0</v>
      </c>
      <c r="Q55" s="23" t="s">
        <v>256</v>
      </c>
      <c r="R55" s="87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23" t="s">
        <v>128</v>
      </c>
      <c r="E56" s="123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5">
        <f t="shared" si="6"/>
        <v>11110</v>
      </c>
      <c r="M56" s="11">
        <f t="shared" si="7"/>
        <v>161066.5</v>
      </c>
      <c r="N56" s="30" t="s">
        <v>201</v>
      </c>
      <c r="O56" s="3">
        <f>3+1+1+1+1+1+1+1</f>
        <v>10</v>
      </c>
      <c r="P56" s="9">
        <f t="shared" si="8"/>
        <v>0</v>
      </c>
      <c r="Q56" s="23" t="s">
        <v>200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23" t="s">
        <v>129</v>
      </c>
      <c r="E57" s="123" t="s">
        <v>10</v>
      </c>
      <c r="F57" s="59" t="s">
        <v>141</v>
      </c>
      <c r="G57" s="60" t="s">
        <v>141</v>
      </c>
      <c r="H57" s="57" t="s">
        <v>47</v>
      </c>
      <c r="I57" s="17">
        <v>4</v>
      </c>
      <c r="J57" s="21" t="s">
        <v>18</v>
      </c>
      <c r="K57" s="12">
        <v>176</v>
      </c>
      <c r="L57" s="85">
        <f t="shared" si="6"/>
        <v>704</v>
      </c>
      <c r="M57" s="11">
        <f t="shared" si="7"/>
        <v>161770.5</v>
      </c>
      <c r="N57" s="42" t="s">
        <v>130</v>
      </c>
      <c r="O57" s="3">
        <v>4</v>
      </c>
      <c r="P57" s="9">
        <f t="shared" si="8"/>
        <v>0</v>
      </c>
      <c r="Q57" s="3" t="s">
        <v>134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23" t="s">
        <v>129</v>
      </c>
      <c r="E58" s="123" t="s">
        <v>10</v>
      </c>
      <c r="F58" s="59" t="s">
        <v>140</v>
      </c>
      <c r="G58" s="60" t="s">
        <v>140</v>
      </c>
      <c r="H58" s="57" t="s">
        <v>47</v>
      </c>
      <c r="I58" s="17">
        <v>1</v>
      </c>
      <c r="J58" s="21" t="s">
        <v>18</v>
      </c>
      <c r="K58" s="12">
        <v>450</v>
      </c>
      <c r="L58" s="85">
        <f t="shared" si="6"/>
        <v>450</v>
      </c>
      <c r="M58" s="11">
        <f t="shared" si="7"/>
        <v>162220.5</v>
      </c>
      <c r="N58" s="43" t="s">
        <v>130</v>
      </c>
      <c r="O58" s="3">
        <v>1</v>
      </c>
      <c r="P58" s="9">
        <f t="shared" si="8"/>
        <v>0</v>
      </c>
      <c r="Q58" s="3" t="s">
        <v>138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23"/>
      <c r="E59" s="123" t="s">
        <v>159</v>
      </c>
      <c r="F59" s="59" t="s">
        <v>135</v>
      </c>
      <c r="G59" s="60" t="s">
        <v>135</v>
      </c>
      <c r="H59" s="57" t="s">
        <v>51</v>
      </c>
      <c r="I59" s="17">
        <v>1</v>
      </c>
      <c r="J59" s="21" t="s">
        <v>139</v>
      </c>
      <c r="K59" s="12">
        <v>54</v>
      </c>
      <c r="L59" s="85">
        <f t="shared" ref="L59:L60" si="9">SUM(I59*K59)</f>
        <v>54</v>
      </c>
      <c r="M59" s="11">
        <f t="shared" si="7"/>
        <v>162274.5</v>
      </c>
      <c r="N59" s="42" t="s">
        <v>130</v>
      </c>
      <c r="O59" s="3">
        <v>1</v>
      </c>
      <c r="P59" s="9">
        <f t="shared" si="8"/>
        <v>0</v>
      </c>
      <c r="Q59" s="3" t="s">
        <v>138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24" t="s">
        <v>176</v>
      </c>
      <c r="E60" s="123" t="s">
        <v>10</v>
      </c>
      <c r="F60" s="59" t="s">
        <v>154</v>
      </c>
      <c r="G60" s="60" t="s">
        <v>154</v>
      </c>
      <c r="H60" s="58" t="s">
        <v>47</v>
      </c>
      <c r="I60" s="17">
        <v>1</v>
      </c>
      <c r="J60" s="21" t="s">
        <v>126</v>
      </c>
      <c r="K60" s="12">
        <v>90</v>
      </c>
      <c r="L60" s="85">
        <f t="shared" si="9"/>
        <v>90</v>
      </c>
      <c r="M60" s="11">
        <f t="shared" si="7"/>
        <v>162364.5</v>
      </c>
      <c r="N60" s="42" t="s">
        <v>155</v>
      </c>
      <c r="O60" s="3">
        <v>1</v>
      </c>
      <c r="P60" s="9">
        <f t="shared" si="8"/>
        <v>0</v>
      </c>
      <c r="Q60" s="3" t="s">
        <v>156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23" t="s">
        <v>160</v>
      </c>
      <c r="E61" s="123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5">
        <f t="shared" si="6"/>
        <v>5995</v>
      </c>
      <c r="M61" s="11">
        <f t="shared" si="7"/>
        <v>168359.5</v>
      </c>
      <c r="N61" s="42" t="s">
        <v>212</v>
      </c>
      <c r="O61" s="3">
        <f>3+2</f>
        <v>5</v>
      </c>
      <c r="P61" s="9">
        <f t="shared" si="8"/>
        <v>0</v>
      </c>
      <c r="Q61" s="3" t="s">
        <v>213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23" t="s">
        <v>161</v>
      </c>
      <c r="E62" s="123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5">
        <f t="shared" si="6"/>
        <v>1550</v>
      </c>
      <c r="M62" s="11">
        <f t="shared" si="7"/>
        <v>169909.5</v>
      </c>
      <c r="N62" s="30" t="s">
        <v>261</v>
      </c>
      <c r="O62" s="3">
        <f>6+2+1+2+6+3</f>
        <v>20</v>
      </c>
      <c r="P62" s="9">
        <f t="shared" si="8"/>
        <v>0</v>
      </c>
      <c r="Q62" s="23" t="s">
        <v>262</v>
      </c>
      <c r="R62" s="23" t="s">
        <v>257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23" t="s">
        <v>175</v>
      </c>
      <c r="E63" s="123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5">
        <f t="shared" si="6"/>
        <v>5995</v>
      </c>
      <c r="M63" s="11">
        <f t="shared" si="7"/>
        <v>175904.5</v>
      </c>
      <c r="N63" s="29" t="s">
        <v>270</v>
      </c>
      <c r="O63" s="3">
        <f>3+1+1</f>
        <v>5</v>
      </c>
      <c r="P63" s="9">
        <f t="shared" si="8"/>
        <v>0</v>
      </c>
      <c r="Q63" s="23" t="s">
        <v>268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24" t="s">
        <v>176</v>
      </c>
      <c r="E64" s="123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5">
        <f t="shared" si="6"/>
        <v>345</v>
      </c>
      <c r="M64" s="11">
        <f t="shared" si="7"/>
        <v>176249.5</v>
      </c>
      <c r="N64" s="43" t="s">
        <v>164</v>
      </c>
      <c r="O64" s="3">
        <v>1</v>
      </c>
      <c r="P64" s="9">
        <f t="shared" si="8"/>
        <v>0</v>
      </c>
      <c r="Q64" s="3" t="s">
        <v>165</v>
      </c>
      <c r="R64" s="23"/>
    </row>
    <row r="65" spans="1:18" customFormat="1" ht="29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23" t="s">
        <v>162</v>
      </c>
      <c r="E65" s="123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5">
        <f t="shared" si="6"/>
        <v>2120</v>
      </c>
      <c r="M65" s="11">
        <f t="shared" si="7"/>
        <v>178369.5</v>
      </c>
      <c r="N65" s="30" t="s">
        <v>259</v>
      </c>
      <c r="O65" s="3">
        <f>2+1+1</f>
        <v>4</v>
      </c>
      <c r="P65" s="9">
        <f>I65-O65</f>
        <v>6</v>
      </c>
      <c r="Q65" s="23" t="s">
        <v>258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23" t="s">
        <v>196</v>
      </c>
      <c r="E66" s="123" t="s">
        <v>10</v>
      </c>
      <c r="F66" s="45" t="s">
        <v>194</v>
      </c>
      <c r="G66" s="47" t="s">
        <v>195</v>
      </c>
      <c r="H66" s="57" t="s">
        <v>47</v>
      </c>
      <c r="I66" s="17">
        <v>20</v>
      </c>
      <c r="J66" s="21" t="s">
        <v>1</v>
      </c>
      <c r="K66" s="12">
        <v>168</v>
      </c>
      <c r="L66" s="85">
        <f t="shared" si="6"/>
        <v>3360</v>
      </c>
      <c r="M66" s="11">
        <f t="shared" si="7"/>
        <v>181729.5</v>
      </c>
      <c r="N66" s="30" t="s">
        <v>253</v>
      </c>
      <c r="O66" s="3">
        <f>4+4+8+4</f>
        <v>20</v>
      </c>
      <c r="P66" s="9">
        <f>I66-O66</f>
        <v>0</v>
      </c>
      <c r="Q66" s="23" t="s">
        <v>254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23" t="s">
        <v>196</v>
      </c>
      <c r="E67" s="123" t="s">
        <v>10</v>
      </c>
      <c r="F67" s="59" t="s">
        <v>197</v>
      </c>
      <c r="G67" s="60" t="s">
        <v>197</v>
      </c>
      <c r="H67" s="57" t="s">
        <v>47</v>
      </c>
      <c r="I67" s="17">
        <v>3</v>
      </c>
      <c r="J67" s="21" t="s">
        <v>30</v>
      </c>
      <c r="K67" s="12">
        <v>297</v>
      </c>
      <c r="L67" s="85">
        <f t="shared" si="6"/>
        <v>891</v>
      </c>
      <c r="M67" s="11">
        <f t="shared" si="7"/>
        <v>182620.5</v>
      </c>
      <c r="N67" s="43" t="s">
        <v>198</v>
      </c>
      <c r="O67" s="3">
        <v>3</v>
      </c>
      <c r="P67" s="9">
        <f t="shared" si="8"/>
        <v>0</v>
      </c>
      <c r="Q67" s="3" t="s">
        <v>199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25" t="s">
        <v>208</v>
      </c>
      <c r="E68" s="123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5">
        <f t="shared" si="6"/>
        <v>29040</v>
      </c>
      <c r="M68" s="11">
        <f t="shared" si="7"/>
        <v>211660.5</v>
      </c>
      <c r="N68" s="30" t="s">
        <v>345</v>
      </c>
      <c r="O68" s="3">
        <f>1+3+3+1+5+2+1+1+1+2</f>
        <v>20</v>
      </c>
      <c r="P68" s="9">
        <f>I68-O68</f>
        <v>0</v>
      </c>
      <c r="Q68" s="23" t="s">
        <v>346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25" t="s">
        <v>279</v>
      </c>
      <c r="E69" s="123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5">
        <f t="shared" si="6"/>
        <v>1000</v>
      </c>
      <c r="M69" s="11">
        <f t="shared" si="7"/>
        <v>212660.5</v>
      </c>
      <c r="N69" s="30" t="s">
        <v>374</v>
      </c>
      <c r="O69" s="3">
        <f>5+10+5+5+10+5</f>
        <v>40</v>
      </c>
      <c r="P69" s="9">
        <f t="shared" si="8"/>
        <v>0</v>
      </c>
      <c r="Q69" s="23" t="s">
        <v>375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25" t="s">
        <v>280</v>
      </c>
      <c r="E70" s="123" t="s">
        <v>10</v>
      </c>
      <c r="F70" s="59" t="s">
        <v>141</v>
      </c>
      <c r="G70" s="59" t="s">
        <v>141</v>
      </c>
      <c r="H70" s="57" t="s">
        <v>51</v>
      </c>
      <c r="I70" s="17">
        <v>2</v>
      </c>
      <c r="J70" s="21" t="s">
        <v>18</v>
      </c>
      <c r="K70" s="12">
        <v>204</v>
      </c>
      <c r="L70" s="85">
        <f t="shared" si="6"/>
        <v>408</v>
      </c>
      <c r="M70" s="11">
        <f t="shared" si="7"/>
        <v>213068.5</v>
      </c>
      <c r="N70" s="42" t="s">
        <v>210</v>
      </c>
      <c r="O70" s="3">
        <v>2</v>
      </c>
      <c r="P70" s="9">
        <f t="shared" si="8"/>
        <v>0</v>
      </c>
      <c r="Q70" s="3" t="s">
        <v>211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23" t="s">
        <v>237</v>
      </c>
      <c r="E71" s="123" t="s">
        <v>36</v>
      </c>
      <c r="F71" s="59" t="s">
        <v>238</v>
      </c>
      <c r="G71" s="59" t="s">
        <v>238</v>
      </c>
      <c r="H71" s="57" t="s">
        <v>51</v>
      </c>
      <c r="I71" s="17">
        <v>4</v>
      </c>
      <c r="J71" s="21" t="s">
        <v>216</v>
      </c>
      <c r="K71" s="12">
        <v>35</v>
      </c>
      <c r="L71" s="85">
        <f t="shared" si="6"/>
        <v>140</v>
      </c>
      <c r="M71" s="11">
        <f t="shared" si="7"/>
        <v>213208.5</v>
      </c>
      <c r="N71" s="66" t="s">
        <v>130</v>
      </c>
      <c r="O71" s="32">
        <v>4</v>
      </c>
      <c r="P71" s="67">
        <f>I71-O71</f>
        <v>0</v>
      </c>
      <c r="Q71" s="3" t="s">
        <v>131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281</v>
      </c>
      <c r="E72" s="123" t="s">
        <v>10</v>
      </c>
      <c r="F72" s="59" t="s">
        <v>214</v>
      </c>
      <c r="G72" s="59" t="s">
        <v>214</v>
      </c>
      <c r="H72" s="57" t="s">
        <v>47</v>
      </c>
      <c r="I72" s="17">
        <v>2</v>
      </c>
      <c r="J72" s="21" t="s">
        <v>18</v>
      </c>
      <c r="K72" s="12">
        <v>594</v>
      </c>
      <c r="L72" s="85">
        <f t="shared" si="6"/>
        <v>1188</v>
      </c>
      <c r="M72" s="11">
        <f t="shared" si="7"/>
        <v>214396.5</v>
      </c>
      <c r="N72" s="42" t="s">
        <v>219</v>
      </c>
      <c r="O72" s="3">
        <v>2</v>
      </c>
      <c r="P72" s="9">
        <f t="shared" si="8"/>
        <v>0</v>
      </c>
      <c r="Q72" s="3" t="s">
        <v>227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25" t="s">
        <v>282</v>
      </c>
      <c r="E73" s="123" t="s">
        <v>10</v>
      </c>
      <c r="F73" s="59" t="s">
        <v>215</v>
      </c>
      <c r="G73" s="59" t="s">
        <v>215</v>
      </c>
      <c r="H73" s="57" t="s">
        <v>47</v>
      </c>
      <c r="I73" s="17">
        <v>2</v>
      </c>
      <c r="J73" s="4" t="s">
        <v>0</v>
      </c>
      <c r="K73" s="12">
        <v>2600</v>
      </c>
      <c r="L73" s="85">
        <f t="shared" si="6"/>
        <v>5200</v>
      </c>
      <c r="M73" s="11">
        <f t="shared" si="7"/>
        <v>219596.5</v>
      </c>
      <c r="N73" s="42" t="s">
        <v>220</v>
      </c>
      <c r="O73" s="3">
        <v>2</v>
      </c>
      <c r="P73" s="9">
        <f t="shared" ref="P73:P132" si="12">I73-O73</f>
        <v>0</v>
      </c>
      <c r="Q73" s="3" t="s">
        <v>227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25" t="s">
        <v>282</v>
      </c>
      <c r="E74" s="123" t="s">
        <v>10</v>
      </c>
      <c r="F74" s="59" t="s">
        <v>230</v>
      </c>
      <c r="G74" s="59" t="s">
        <v>230</v>
      </c>
      <c r="H74" s="57" t="s">
        <v>47</v>
      </c>
      <c r="I74" s="17">
        <v>1</v>
      </c>
      <c r="J74" s="4" t="s">
        <v>126</v>
      </c>
      <c r="K74" s="12">
        <v>110</v>
      </c>
      <c r="L74" s="85">
        <f t="shared" si="6"/>
        <v>110</v>
      </c>
      <c r="M74" s="11">
        <f t="shared" si="7"/>
        <v>219706.5</v>
      </c>
      <c r="N74" s="42" t="s">
        <v>221</v>
      </c>
      <c r="O74" s="3">
        <v>1</v>
      </c>
      <c r="P74" s="9">
        <f t="shared" si="12"/>
        <v>0</v>
      </c>
      <c r="Q74" s="3" t="s">
        <v>228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25" t="s">
        <v>282</v>
      </c>
      <c r="E75" s="123" t="s">
        <v>10</v>
      </c>
      <c r="F75" s="59" t="s">
        <v>231</v>
      </c>
      <c r="G75" s="59" t="s">
        <v>236</v>
      </c>
      <c r="H75" s="57" t="s">
        <v>47</v>
      </c>
      <c r="I75" s="17">
        <v>1</v>
      </c>
      <c r="J75" s="4" t="s">
        <v>216</v>
      </c>
      <c r="K75" s="12">
        <v>290</v>
      </c>
      <c r="L75" s="85">
        <f t="shared" si="6"/>
        <v>290</v>
      </c>
      <c r="M75" s="11">
        <f t="shared" si="7"/>
        <v>219996.5</v>
      </c>
      <c r="N75" s="42" t="s">
        <v>222</v>
      </c>
      <c r="O75" s="3">
        <v>1</v>
      </c>
      <c r="P75" s="9">
        <f t="shared" si="12"/>
        <v>0</v>
      </c>
      <c r="Q75" s="3" t="s">
        <v>228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25" t="s">
        <v>282</v>
      </c>
      <c r="E76" s="123" t="s">
        <v>10</v>
      </c>
      <c r="F76" s="59" t="s">
        <v>232</v>
      </c>
      <c r="G76" s="59" t="s">
        <v>232</v>
      </c>
      <c r="H76" s="57" t="s">
        <v>47</v>
      </c>
      <c r="I76" s="17">
        <v>1</v>
      </c>
      <c r="J76" s="4" t="s">
        <v>126</v>
      </c>
      <c r="K76" s="12">
        <v>150</v>
      </c>
      <c r="L76" s="85">
        <f t="shared" si="6"/>
        <v>150</v>
      </c>
      <c r="M76" s="11">
        <f t="shared" si="7"/>
        <v>220146.5</v>
      </c>
      <c r="N76" s="42" t="s">
        <v>223</v>
      </c>
      <c r="O76" s="3">
        <v>1</v>
      </c>
      <c r="P76" s="9">
        <f t="shared" si="12"/>
        <v>0</v>
      </c>
      <c r="Q76" s="3" t="s">
        <v>228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25" t="s">
        <v>282</v>
      </c>
      <c r="E77" s="123" t="s">
        <v>10</v>
      </c>
      <c r="F77" s="59" t="s">
        <v>233</v>
      </c>
      <c r="G77" s="59" t="s">
        <v>233</v>
      </c>
      <c r="H77" s="57" t="s">
        <v>47</v>
      </c>
      <c r="I77" s="17">
        <v>3</v>
      </c>
      <c r="J77" s="4" t="s">
        <v>217</v>
      </c>
      <c r="K77" s="12">
        <v>38</v>
      </c>
      <c r="L77" s="85">
        <f t="shared" si="6"/>
        <v>114</v>
      </c>
      <c r="M77" s="11">
        <f t="shared" si="7"/>
        <v>220260.5</v>
      </c>
      <c r="N77" s="42" t="s">
        <v>224</v>
      </c>
      <c r="O77" s="3">
        <v>3</v>
      </c>
      <c r="P77" s="9">
        <f t="shared" si="12"/>
        <v>0</v>
      </c>
      <c r="Q77" s="3" t="s">
        <v>229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25" t="s">
        <v>282</v>
      </c>
      <c r="E78" s="123" t="s">
        <v>10</v>
      </c>
      <c r="F78" s="59" t="s">
        <v>234</v>
      </c>
      <c r="G78" s="59" t="s">
        <v>234</v>
      </c>
      <c r="H78" s="57" t="s">
        <v>47</v>
      </c>
      <c r="I78" s="17">
        <v>1</v>
      </c>
      <c r="J78" s="4" t="s">
        <v>218</v>
      </c>
      <c r="K78" s="12">
        <v>290</v>
      </c>
      <c r="L78" s="85">
        <f t="shared" si="6"/>
        <v>290</v>
      </c>
      <c r="M78" s="11">
        <f t="shared" si="7"/>
        <v>220550.5</v>
      </c>
      <c r="N78" s="42" t="s">
        <v>225</v>
      </c>
      <c r="O78" s="3">
        <v>1</v>
      </c>
      <c r="P78" s="9">
        <f t="shared" si="12"/>
        <v>0</v>
      </c>
      <c r="Q78" s="3" t="s">
        <v>228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25" t="s">
        <v>282</v>
      </c>
      <c r="E79" s="123" t="s">
        <v>10</v>
      </c>
      <c r="F79" s="59" t="s">
        <v>235</v>
      </c>
      <c r="G79" s="59" t="s">
        <v>235</v>
      </c>
      <c r="H79" s="57" t="s">
        <v>47</v>
      </c>
      <c r="I79" s="17">
        <v>1</v>
      </c>
      <c r="J79" s="4" t="s">
        <v>25</v>
      </c>
      <c r="K79" s="12">
        <v>240</v>
      </c>
      <c r="L79" s="85">
        <f t="shared" si="6"/>
        <v>240</v>
      </c>
      <c r="M79" s="11">
        <f t="shared" si="7"/>
        <v>220790.5</v>
      </c>
      <c r="N79" s="42" t="s">
        <v>226</v>
      </c>
      <c r="O79" s="3">
        <v>1</v>
      </c>
      <c r="P79" s="9">
        <f t="shared" si="12"/>
        <v>0</v>
      </c>
      <c r="Q79" s="3" t="s">
        <v>228</v>
      </c>
      <c r="R79" s="23"/>
    </row>
    <row r="80" spans="1:18" customFormat="1" ht="58" x14ac:dyDescent="0.35">
      <c r="A80" s="41">
        <v>44202</v>
      </c>
      <c r="B80" s="40">
        <f t="shared" si="10"/>
        <v>1</v>
      </c>
      <c r="C80" s="75">
        <f t="shared" si="11"/>
        <v>2021</v>
      </c>
      <c r="D80" s="125" t="s">
        <v>284</v>
      </c>
      <c r="E80" s="123" t="s">
        <v>10</v>
      </c>
      <c r="F80" s="45" t="s">
        <v>194</v>
      </c>
      <c r="G80" s="47" t="s">
        <v>195</v>
      </c>
      <c r="H80" s="57" t="s">
        <v>47</v>
      </c>
      <c r="I80" s="17">
        <v>32</v>
      </c>
      <c r="J80" s="21" t="s">
        <v>1</v>
      </c>
      <c r="K80" s="12">
        <v>186</v>
      </c>
      <c r="L80" s="85">
        <f>SUM(I80*K80)</f>
        <v>5952</v>
      </c>
      <c r="M80" s="11">
        <f t="shared" si="7"/>
        <v>226742.5</v>
      </c>
      <c r="N80" s="30" t="s">
        <v>428</v>
      </c>
      <c r="O80" s="3">
        <f>8+5+1+1+5+1+5</f>
        <v>26</v>
      </c>
      <c r="P80" s="9">
        <f>I80-O80</f>
        <v>6</v>
      </c>
      <c r="Q80" s="23" t="s">
        <v>429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25" t="s">
        <v>283</v>
      </c>
      <c r="E81" s="123" t="s">
        <v>10</v>
      </c>
      <c r="F81" s="59" t="s">
        <v>239</v>
      </c>
      <c r="G81" s="65" t="s">
        <v>241</v>
      </c>
      <c r="H81" s="57" t="s">
        <v>51</v>
      </c>
      <c r="I81" s="17">
        <v>16</v>
      </c>
      <c r="J81" s="21" t="s">
        <v>244</v>
      </c>
      <c r="K81" s="12">
        <v>120</v>
      </c>
      <c r="L81" s="85">
        <v>120</v>
      </c>
      <c r="M81" s="11">
        <f t="shared" si="7"/>
        <v>226862.5</v>
      </c>
      <c r="N81" s="43" t="s">
        <v>245</v>
      </c>
      <c r="O81" s="3">
        <v>6</v>
      </c>
      <c r="P81" s="9">
        <f t="shared" si="12"/>
        <v>10</v>
      </c>
      <c r="Q81" s="3" t="s">
        <v>243</v>
      </c>
      <c r="R81" s="23" t="s">
        <v>242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25" t="s">
        <v>283</v>
      </c>
      <c r="E82" s="123" t="s">
        <v>10</v>
      </c>
      <c r="F82" s="59" t="s">
        <v>240</v>
      </c>
      <c r="G82" s="65" t="s">
        <v>240</v>
      </c>
      <c r="H82" s="57" t="s">
        <v>51</v>
      </c>
      <c r="I82" s="17">
        <v>1</v>
      </c>
      <c r="J82" s="21" t="s">
        <v>217</v>
      </c>
      <c r="K82" s="12">
        <v>39</v>
      </c>
      <c r="L82" s="85">
        <f t="shared" si="6"/>
        <v>39</v>
      </c>
      <c r="M82" s="11">
        <f t="shared" si="7"/>
        <v>226901.5</v>
      </c>
      <c r="N82" s="42" t="s">
        <v>246</v>
      </c>
      <c r="O82" s="3">
        <v>1</v>
      </c>
      <c r="P82" s="9">
        <f t="shared" si="12"/>
        <v>0</v>
      </c>
      <c r="Q82" s="3" t="s">
        <v>247</v>
      </c>
      <c r="R82" s="23"/>
    </row>
    <row r="83" spans="1:18" customFormat="1" ht="29" x14ac:dyDescent="0.35">
      <c r="A83" s="41">
        <v>44214</v>
      </c>
      <c r="B83" s="40">
        <f t="shared" si="10"/>
        <v>1</v>
      </c>
      <c r="C83" s="75">
        <f t="shared" si="11"/>
        <v>2021</v>
      </c>
      <c r="D83" s="125" t="s">
        <v>285</v>
      </c>
      <c r="E83" s="123" t="s">
        <v>10</v>
      </c>
      <c r="F83" s="59" t="s">
        <v>249</v>
      </c>
      <c r="G83" s="60" t="s">
        <v>249</v>
      </c>
      <c r="H83" s="57" t="s">
        <v>47</v>
      </c>
      <c r="I83" s="17">
        <v>12</v>
      </c>
      <c r="J83" s="21" t="s">
        <v>216</v>
      </c>
      <c r="K83" s="12">
        <v>28</v>
      </c>
      <c r="L83" s="85">
        <f t="shared" ref="L83:L93" si="13">SUM(I83*K83)</f>
        <v>336</v>
      </c>
      <c r="M83" s="11">
        <f t="shared" si="7"/>
        <v>227237.5</v>
      </c>
      <c r="N83" s="30" t="s">
        <v>460</v>
      </c>
      <c r="O83" s="3">
        <f>2+2+4+2</f>
        <v>10</v>
      </c>
      <c r="P83" s="9">
        <f t="shared" si="12"/>
        <v>2</v>
      </c>
      <c r="Q83" s="23" t="s">
        <v>459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23" t="s">
        <v>285</v>
      </c>
      <c r="E84" s="123" t="s">
        <v>10</v>
      </c>
      <c r="F84" s="59" t="s">
        <v>230</v>
      </c>
      <c r="G84" s="59" t="s">
        <v>230</v>
      </c>
      <c r="H84" s="3" t="s">
        <v>47</v>
      </c>
      <c r="I84" s="17">
        <v>1</v>
      </c>
      <c r="J84" s="32" t="s">
        <v>126</v>
      </c>
      <c r="K84" s="12">
        <v>110</v>
      </c>
      <c r="L84" s="85">
        <f t="shared" si="13"/>
        <v>110</v>
      </c>
      <c r="M84" s="7">
        <f t="shared" ref="M84:M132" si="14">SUM(M83+L84)</f>
        <v>227347.5</v>
      </c>
      <c r="N84" s="71" t="s">
        <v>252</v>
      </c>
      <c r="O84" s="3">
        <v>1</v>
      </c>
      <c r="P84" s="69">
        <f t="shared" si="12"/>
        <v>0</v>
      </c>
      <c r="Q84" s="3" t="s">
        <v>247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25" t="s">
        <v>286</v>
      </c>
      <c r="E85" s="123" t="s">
        <v>10</v>
      </c>
      <c r="F85" s="59" t="s">
        <v>231</v>
      </c>
      <c r="G85" s="59" t="s">
        <v>236</v>
      </c>
      <c r="H85" s="3" t="s">
        <v>51</v>
      </c>
      <c r="I85" s="17">
        <v>1</v>
      </c>
      <c r="J85" s="32" t="s">
        <v>216</v>
      </c>
      <c r="K85" s="12">
        <v>290</v>
      </c>
      <c r="L85" s="85">
        <f t="shared" si="13"/>
        <v>290</v>
      </c>
      <c r="M85" s="7">
        <f t="shared" si="14"/>
        <v>227637.5</v>
      </c>
      <c r="N85" s="72" t="s">
        <v>264</v>
      </c>
      <c r="O85" s="3">
        <v>1</v>
      </c>
      <c r="P85" s="69">
        <f t="shared" si="12"/>
        <v>0</v>
      </c>
      <c r="Q85" s="3" t="s">
        <v>265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25" t="s">
        <v>295</v>
      </c>
      <c r="E86" s="123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5">
        <f t="shared" si="13"/>
        <v>1200</v>
      </c>
      <c r="M86" s="7">
        <f t="shared" si="14"/>
        <v>228837.5</v>
      </c>
      <c r="N86" s="22" t="s">
        <v>483</v>
      </c>
      <c r="O86" s="3">
        <f>5+10+10+5+1+9</f>
        <v>40</v>
      </c>
      <c r="P86" s="69">
        <f t="shared" si="12"/>
        <v>0</v>
      </c>
      <c r="Q86" s="23" t="s">
        <v>484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23" t="s">
        <v>295</v>
      </c>
      <c r="E87" s="123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5">
        <f t="shared" si="13"/>
        <v>7040</v>
      </c>
      <c r="M87" s="7">
        <f t="shared" si="14"/>
        <v>235877.5</v>
      </c>
      <c r="N87" s="71" t="s">
        <v>439</v>
      </c>
      <c r="O87" s="3">
        <f>3+1+1</f>
        <v>5</v>
      </c>
      <c r="P87" s="69">
        <f t="shared" si="12"/>
        <v>0</v>
      </c>
      <c r="Q87" s="23" t="s">
        <v>440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23" t="s">
        <v>295</v>
      </c>
      <c r="E88" s="123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5">
        <f t="shared" si="13"/>
        <v>7040</v>
      </c>
      <c r="M88" s="7">
        <f t="shared" si="14"/>
        <v>242917.5</v>
      </c>
      <c r="N88" s="71" t="s">
        <v>297</v>
      </c>
      <c r="O88" s="3">
        <f>4+1</f>
        <v>5</v>
      </c>
      <c r="P88" s="69">
        <f t="shared" si="12"/>
        <v>0</v>
      </c>
      <c r="Q88" s="3" t="s">
        <v>294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23" t="s">
        <v>295</v>
      </c>
      <c r="E89" s="123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5">
        <f t="shared" si="13"/>
        <v>1600</v>
      </c>
      <c r="M89" s="7">
        <f t="shared" si="14"/>
        <v>244517.5</v>
      </c>
      <c r="N89" s="22" t="s">
        <v>461</v>
      </c>
      <c r="O89" s="3">
        <f>2+1+1+1+4+1+1+4+4+1</f>
        <v>20</v>
      </c>
      <c r="P89" s="69">
        <f t="shared" si="12"/>
        <v>0</v>
      </c>
      <c r="Q89" s="23" t="s">
        <v>462</v>
      </c>
      <c r="R89" s="23" t="s">
        <v>289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23" t="s">
        <v>295</v>
      </c>
      <c r="E90" s="123" t="s">
        <v>10</v>
      </c>
      <c r="F90" s="59" t="s">
        <v>293</v>
      </c>
      <c r="G90" s="59" t="s">
        <v>293</v>
      </c>
      <c r="H90" s="3" t="s">
        <v>47</v>
      </c>
      <c r="I90" s="17">
        <v>1</v>
      </c>
      <c r="J90" s="3" t="s">
        <v>25</v>
      </c>
      <c r="K90" s="12">
        <v>55</v>
      </c>
      <c r="L90" s="85">
        <f t="shared" si="13"/>
        <v>55</v>
      </c>
      <c r="M90" s="7">
        <f t="shared" si="14"/>
        <v>244572.5</v>
      </c>
      <c r="N90" s="22" t="s">
        <v>292</v>
      </c>
      <c r="O90" s="3">
        <v>1</v>
      </c>
      <c r="P90" s="69">
        <f t="shared" si="12"/>
        <v>0</v>
      </c>
      <c r="Q90" s="23" t="s">
        <v>290</v>
      </c>
      <c r="R90" s="23" t="s">
        <v>291</v>
      </c>
    </row>
    <row r="91" spans="1:18" customFormat="1" ht="29" x14ac:dyDescent="0.35">
      <c r="A91" s="41">
        <v>44231</v>
      </c>
      <c r="B91" s="73">
        <f t="shared" si="15"/>
        <v>2</v>
      </c>
      <c r="C91" s="75">
        <f t="shared" si="11"/>
        <v>2021</v>
      </c>
      <c r="D91" s="125" t="s">
        <v>296</v>
      </c>
      <c r="E91" s="123" t="s">
        <v>10</v>
      </c>
      <c r="F91" s="45" t="s">
        <v>194</v>
      </c>
      <c r="G91" s="47" t="s">
        <v>195</v>
      </c>
      <c r="H91" s="3" t="s">
        <v>47</v>
      </c>
      <c r="I91" s="17">
        <v>20</v>
      </c>
      <c r="J91" s="32" t="s">
        <v>1</v>
      </c>
      <c r="K91" s="68">
        <v>192</v>
      </c>
      <c r="L91" s="85">
        <f t="shared" si="13"/>
        <v>3840</v>
      </c>
      <c r="M91" s="7">
        <f t="shared" si="14"/>
        <v>248412.5</v>
      </c>
      <c r="N91" s="71" t="s">
        <v>441</v>
      </c>
      <c r="O91" s="3">
        <f>4</f>
        <v>4</v>
      </c>
      <c r="P91" s="69">
        <f t="shared" si="12"/>
        <v>16</v>
      </c>
      <c r="Q91" s="3" t="s">
        <v>442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23" t="s">
        <v>296</v>
      </c>
      <c r="E92" s="123" t="s">
        <v>10</v>
      </c>
      <c r="F92" s="53" t="s">
        <v>260</v>
      </c>
      <c r="G92" s="70" t="s">
        <v>260</v>
      </c>
      <c r="H92" s="3" t="s">
        <v>47</v>
      </c>
      <c r="I92" s="17">
        <v>1</v>
      </c>
      <c r="J92" s="3" t="s">
        <v>25</v>
      </c>
      <c r="K92" s="68">
        <v>90</v>
      </c>
      <c r="L92" s="85">
        <f t="shared" si="13"/>
        <v>90</v>
      </c>
      <c r="M92" s="7">
        <f t="shared" si="14"/>
        <v>248502.5</v>
      </c>
      <c r="N92" s="71" t="s">
        <v>220</v>
      </c>
      <c r="O92" s="3">
        <v>1</v>
      </c>
      <c r="P92" s="69">
        <f t="shared" si="12"/>
        <v>0</v>
      </c>
      <c r="Q92" s="3" t="s">
        <v>263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23" t="s">
        <v>296</v>
      </c>
      <c r="E93" s="123" t="s">
        <v>10</v>
      </c>
      <c r="F93" s="59" t="s">
        <v>249</v>
      </c>
      <c r="G93" s="59" t="s">
        <v>249</v>
      </c>
      <c r="H93" s="3" t="s">
        <v>47</v>
      </c>
      <c r="I93" s="17">
        <v>12</v>
      </c>
      <c r="J93" s="32" t="s">
        <v>216</v>
      </c>
      <c r="K93" s="68">
        <v>28</v>
      </c>
      <c r="L93" s="85">
        <f t="shared" si="13"/>
        <v>336</v>
      </c>
      <c r="M93" s="7">
        <f t="shared" si="14"/>
        <v>248838.5</v>
      </c>
      <c r="N93" s="71" t="s">
        <v>455</v>
      </c>
      <c r="O93" s="3">
        <f>2+2+2</f>
        <v>6</v>
      </c>
      <c r="P93" s="69">
        <f t="shared" si="12"/>
        <v>6</v>
      </c>
      <c r="Q93" s="23" t="s">
        <v>456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25" t="s">
        <v>287</v>
      </c>
      <c r="E94" s="123" t="s">
        <v>10</v>
      </c>
      <c r="F94" s="59" t="s">
        <v>230</v>
      </c>
      <c r="G94" s="59" t="s">
        <v>230</v>
      </c>
      <c r="H94" s="3" t="s">
        <v>47</v>
      </c>
      <c r="I94" s="17">
        <v>1</v>
      </c>
      <c r="J94" s="32" t="s">
        <v>126</v>
      </c>
      <c r="K94" s="12">
        <v>110</v>
      </c>
      <c r="L94" s="85">
        <f t="shared" ref="L94" si="16">SUM(I94*K94)</f>
        <v>110</v>
      </c>
      <c r="M94" s="7">
        <f t="shared" si="14"/>
        <v>248948.5</v>
      </c>
      <c r="N94" s="71" t="s">
        <v>264</v>
      </c>
      <c r="O94" s="3">
        <v>1</v>
      </c>
      <c r="P94" s="69">
        <f t="shared" si="12"/>
        <v>0</v>
      </c>
      <c r="Q94" s="3" t="s">
        <v>265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23"/>
      <c r="E95" s="123" t="s">
        <v>159</v>
      </c>
      <c r="F95" s="59" t="s">
        <v>276</v>
      </c>
      <c r="G95" s="59" t="s">
        <v>276</v>
      </c>
      <c r="H95" s="3" t="s">
        <v>51</v>
      </c>
      <c r="I95" s="17">
        <v>3</v>
      </c>
      <c r="J95" s="21" t="s">
        <v>139</v>
      </c>
      <c r="K95" s="12">
        <v>54</v>
      </c>
      <c r="L95" s="85">
        <v>162</v>
      </c>
      <c r="M95" s="7">
        <f t="shared" si="14"/>
        <v>249110.5</v>
      </c>
      <c r="N95" s="71" t="s">
        <v>277</v>
      </c>
      <c r="O95" s="3">
        <v>3</v>
      </c>
      <c r="P95" s="69">
        <f t="shared" si="12"/>
        <v>0</v>
      </c>
      <c r="Q95" s="3" t="s">
        <v>278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25" t="s">
        <v>288</v>
      </c>
      <c r="E96" s="123" t="s">
        <v>10</v>
      </c>
      <c r="F96" s="59" t="s">
        <v>235</v>
      </c>
      <c r="G96" s="59" t="s">
        <v>235</v>
      </c>
      <c r="H96" s="23" t="s">
        <v>51</v>
      </c>
      <c r="I96" s="17">
        <v>1</v>
      </c>
      <c r="J96" s="4" t="s">
        <v>25</v>
      </c>
      <c r="K96" s="12">
        <v>240</v>
      </c>
      <c r="L96" s="85">
        <f t="shared" ref="L96:L98" si="17">SUM(I96*K96)</f>
        <v>240</v>
      </c>
      <c r="M96" s="7">
        <f t="shared" si="14"/>
        <v>249350.5</v>
      </c>
      <c r="N96" s="72" t="s">
        <v>269</v>
      </c>
      <c r="O96" s="3">
        <v>1</v>
      </c>
      <c r="P96" s="69">
        <f t="shared" si="12"/>
        <v>0</v>
      </c>
      <c r="Q96" s="3" t="s">
        <v>272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25" t="s">
        <v>355</v>
      </c>
      <c r="E97" s="122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5">
        <f t="shared" si="17"/>
        <v>14080</v>
      </c>
      <c r="M97" s="7">
        <f t="shared" si="14"/>
        <v>263430.5</v>
      </c>
      <c r="N97" s="71" t="s">
        <v>349</v>
      </c>
      <c r="O97" s="3">
        <f>6+2+2</f>
        <v>10</v>
      </c>
      <c r="P97" s="69">
        <f t="shared" si="12"/>
        <v>0</v>
      </c>
      <c r="Q97" s="23" t="s">
        <v>350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23" t="s">
        <v>355</v>
      </c>
      <c r="E98" s="119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5">
        <f t="shared" si="17"/>
        <v>2178</v>
      </c>
      <c r="M98" s="7">
        <f t="shared" si="14"/>
        <v>265608.5</v>
      </c>
      <c r="N98" s="83" t="s">
        <v>370</v>
      </c>
      <c r="O98" s="3">
        <v>11</v>
      </c>
      <c r="P98" s="69">
        <f t="shared" si="12"/>
        <v>0</v>
      </c>
      <c r="Q98" s="83" t="s">
        <v>371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25" t="s">
        <v>356</v>
      </c>
      <c r="E99" s="122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5">
        <f t="shared" ref="L99:L115" si="20">SUM(I99*K99)</f>
        <v>14080</v>
      </c>
      <c r="M99" s="7">
        <f t="shared" si="14"/>
        <v>279688.5</v>
      </c>
      <c r="N99" s="71" t="s">
        <v>372</v>
      </c>
      <c r="O99" s="3">
        <f>5+5</f>
        <v>10</v>
      </c>
      <c r="P99" s="69">
        <f t="shared" si="12"/>
        <v>0</v>
      </c>
      <c r="Q99" s="23" t="s">
        <v>373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23">
        <v>18634</v>
      </c>
      <c r="E100" s="122" t="s">
        <v>357</v>
      </c>
      <c r="F100" s="59" t="s">
        <v>367</v>
      </c>
      <c r="G100" s="59" t="s">
        <v>367</v>
      </c>
      <c r="H100" s="57" t="s">
        <v>51</v>
      </c>
      <c r="I100" s="17">
        <v>20</v>
      </c>
      <c r="J100" s="21" t="s">
        <v>139</v>
      </c>
      <c r="K100" s="12">
        <v>42</v>
      </c>
      <c r="L100" s="85">
        <f t="shared" si="20"/>
        <v>840</v>
      </c>
      <c r="M100" s="7">
        <f t="shared" si="14"/>
        <v>280528.5</v>
      </c>
      <c r="N100" s="72" t="s">
        <v>464</v>
      </c>
      <c r="O100" s="3">
        <f>4+1</f>
        <v>5</v>
      </c>
      <c r="P100" s="69">
        <f t="shared" si="12"/>
        <v>15</v>
      </c>
      <c r="Q100" s="23" t="s">
        <v>465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25" t="s">
        <v>358</v>
      </c>
      <c r="E101" s="122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5">
        <f t="shared" si="20"/>
        <v>1050</v>
      </c>
      <c r="M101" s="7">
        <f t="shared" si="14"/>
        <v>281578.5</v>
      </c>
      <c r="N101" s="71" t="s">
        <v>481</v>
      </c>
      <c r="O101" s="3">
        <f>1+1+3</f>
        <v>5</v>
      </c>
      <c r="P101" s="69">
        <f t="shared" si="12"/>
        <v>0</v>
      </c>
      <c r="Q101" s="23" t="s">
        <v>482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23">
        <v>18674</v>
      </c>
      <c r="E102" s="122" t="s">
        <v>357</v>
      </c>
      <c r="F102" s="59" t="s">
        <v>360</v>
      </c>
      <c r="G102" s="59" t="s">
        <v>360</v>
      </c>
      <c r="H102" s="57" t="s">
        <v>51</v>
      </c>
      <c r="I102" s="17">
        <v>2</v>
      </c>
      <c r="J102" s="31" t="s">
        <v>362</v>
      </c>
      <c r="K102" s="12">
        <v>50</v>
      </c>
      <c r="L102" s="85">
        <f t="shared" si="20"/>
        <v>100</v>
      </c>
      <c r="M102" s="7">
        <f t="shared" si="14"/>
        <v>281678.5</v>
      </c>
      <c r="N102" s="71" t="s">
        <v>454</v>
      </c>
      <c r="O102" s="3">
        <v>1</v>
      </c>
      <c r="P102" s="69">
        <f t="shared" si="12"/>
        <v>1</v>
      </c>
      <c r="Q102" s="23" t="s">
        <v>366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23">
        <v>18674</v>
      </c>
      <c r="E103" s="122" t="s">
        <v>357</v>
      </c>
      <c r="F103" s="59" t="s">
        <v>361</v>
      </c>
      <c r="G103" s="59" t="s">
        <v>361</v>
      </c>
      <c r="H103" s="57" t="s">
        <v>51</v>
      </c>
      <c r="I103" s="17">
        <v>2</v>
      </c>
      <c r="J103" s="31" t="s">
        <v>362</v>
      </c>
      <c r="K103" s="12">
        <v>50</v>
      </c>
      <c r="L103" s="85">
        <f t="shared" si="20"/>
        <v>100</v>
      </c>
      <c r="M103" s="7">
        <f t="shared" si="14"/>
        <v>281778.5</v>
      </c>
      <c r="N103" s="71" t="s">
        <v>454</v>
      </c>
      <c r="O103" s="3">
        <v>2</v>
      </c>
      <c r="P103" s="69">
        <f t="shared" si="12"/>
        <v>0</v>
      </c>
      <c r="Q103" s="23" t="s">
        <v>365</v>
      </c>
      <c r="R103" s="23"/>
    </row>
    <row r="104" spans="1:20" customFormat="1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25" t="s">
        <v>359</v>
      </c>
      <c r="E104" s="122" t="s">
        <v>354</v>
      </c>
      <c r="F104" s="59" t="s">
        <v>363</v>
      </c>
      <c r="G104" s="59" t="s">
        <v>363</v>
      </c>
      <c r="H104" s="57" t="s">
        <v>51</v>
      </c>
      <c r="I104" s="17">
        <v>4</v>
      </c>
      <c r="J104" s="31" t="s">
        <v>126</v>
      </c>
      <c r="K104" s="12">
        <v>305</v>
      </c>
      <c r="L104" s="85">
        <f t="shared" si="20"/>
        <v>1220</v>
      </c>
      <c r="M104" s="7">
        <f t="shared" si="14"/>
        <v>282998.5</v>
      </c>
      <c r="N104" s="71" t="s">
        <v>454</v>
      </c>
      <c r="O104" s="3">
        <f>1</f>
        <v>1</v>
      </c>
      <c r="P104" s="69">
        <f t="shared" si="12"/>
        <v>3</v>
      </c>
      <c r="Q104" s="23" t="s">
        <v>366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25" t="s">
        <v>378</v>
      </c>
      <c r="E105" s="122" t="s">
        <v>10</v>
      </c>
      <c r="F105" s="59" t="s">
        <v>230</v>
      </c>
      <c r="G105" s="59" t="s">
        <v>230</v>
      </c>
      <c r="H105" s="57" t="s">
        <v>51</v>
      </c>
      <c r="I105" s="17">
        <v>2</v>
      </c>
      <c r="J105" s="31" t="s">
        <v>126</v>
      </c>
      <c r="K105" s="12">
        <v>110</v>
      </c>
      <c r="L105" s="85">
        <f t="shared" si="20"/>
        <v>220</v>
      </c>
      <c r="M105" s="7">
        <f t="shared" si="14"/>
        <v>283218.5</v>
      </c>
      <c r="N105" s="72" t="s">
        <v>364</v>
      </c>
      <c r="O105" s="3">
        <v>2</v>
      </c>
      <c r="P105" s="69">
        <f t="shared" si="12"/>
        <v>0</v>
      </c>
      <c r="Q105" s="23" t="s">
        <v>365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6" t="s">
        <v>379</v>
      </c>
      <c r="E106" s="122" t="s">
        <v>10</v>
      </c>
      <c r="F106" s="106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5">
        <f t="shared" si="20"/>
        <v>1280</v>
      </c>
      <c r="M106" s="7">
        <f t="shared" si="14"/>
        <v>284498.5</v>
      </c>
      <c r="N106" s="28" t="s">
        <v>463</v>
      </c>
      <c r="O106" s="3">
        <f>5+1+2+4+4</f>
        <v>16</v>
      </c>
      <c r="P106" s="69">
        <f t="shared" si="12"/>
        <v>0</v>
      </c>
      <c r="Q106" s="23" t="s">
        <v>487</v>
      </c>
      <c r="R106" s="23"/>
    </row>
    <row r="107" spans="1:20" customFormat="1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25" t="s">
        <v>379</v>
      </c>
      <c r="E107" s="122" t="s">
        <v>10</v>
      </c>
      <c r="F107" s="59" t="s">
        <v>293</v>
      </c>
      <c r="G107" s="59" t="s">
        <v>293</v>
      </c>
      <c r="H107" s="57" t="s">
        <v>51</v>
      </c>
      <c r="I107" s="17">
        <v>8</v>
      </c>
      <c r="J107" s="31" t="s">
        <v>25</v>
      </c>
      <c r="K107" s="12">
        <v>60</v>
      </c>
      <c r="L107" s="85">
        <f t="shared" si="20"/>
        <v>480</v>
      </c>
      <c r="M107" s="7">
        <f t="shared" si="14"/>
        <v>284978.5</v>
      </c>
      <c r="N107" s="71"/>
      <c r="O107" s="3"/>
      <c r="P107" s="69">
        <f t="shared" si="12"/>
        <v>8</v>
      </c>
      <c r="Q107" s="23"/>
      <c r="R107" s="23"/>
    </row>
    <row r="108" spans="1:20" s="82" customFormat="1" ht="43" customHeight="1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6" t="s">
        <v>386</v>
      </c>
      <c r="E108" s="122" t="s">
        <v>10</v>
      </c>
      <c r="F108" s="106" t="s">
        <v>147</v>
      </c>
      <c r="G108" s="60" t="s">
        <v>181</v>
      </c>
      <c r="H108" s="92" t="s">
        <v>47</v>
      </c>
      <c r="I108" s="93">
        <v>16</v>
      </c>
      <c r="J108" s="92" t="s">
        <v>1</v>
      </c>
      <c r="K108" s="107">
        <v>394.2</v>
      </c>
      <c r="L108" s="94">
        <f t="shared" si="20"/>
        <v>6307.2</v>
      </c>
      <c r="M108" s="7">
        <f t="shared" si="14"/>
        <v>291285.7</v>
      </c>
      <c r="N108" s="105" t="s">
        <v>479</v>
      </c>
      <c r="O108" s="92">
        <f>1+4+4</f>
        <v>9</v>
      </c>
      <c r="P108" s="69">
        <f t="shared" si="12"/>
        <v>7</v>
      </c>
      <c r="Q108" s="96" t="s">
        <v>480</v>
      </c>
      <c r="R108" s="96"/>
      <c r="S108" s="97"/>
      <c r="T108" s="97"/>
    </row>
    <row r="109" spans="1:20" s="82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25" t="s">
        <v>385</v>
      </c>
      <c r="E109" s="122" t="s">
        <v>10</v>
      </c>
      <c r="F109" s="45" t="s">
        <v>194</v>
      </c>
      <c r="G109" s="47" t="s">
        <v>195</v>
      </c>
      <c r="H109" s="92" t="s">
        <v>47</v>
      </c>
      <c r="I109" s="93">
        <v>5</v>
      </c>
      <c r="J109" s="92" t="s">
        <v>1</v>
      </c>
      <c r="K109" s="92">
        <v>219</v>
      </c>
      <c r="L109" s="94">
        <f t="shared" si="20"/>
        <v>1095</v>
      </c>
      <c r="M109" s="7">
        <f t="shared" si="14"/>
        <v>292380.7</v>
      </c>
      <c r="N109" s="92"/>
      <c r="O109" s="92"/>
      <c r="P109" s="95">
        <f t="shared" si="12"/>
        <v>5</v>
      </c>
      <c r="Q109" s="92"/>
      <c r="R109" s="96"/>
      <c r="S109" s="97"/>
      <c r="T109" s="97"/>
    </row>
    <row r="110" spans="1:20" ht="29" x14ac:dyDescent="0.35">
      <c r="A110" s="98">
        <v>44285</v>
      </c>
      <c r="B110" s="99">
        <f>MONTH(A110)</f>
        <v>3</v>
      </c>
      <c r="C110" s="100">
        <f t="shared" si="24"/>
        <v>2021</v>
      </c>
      <c r="D110" s="127" t="s">
        <v>387</v>
      </c>
      <c r="E110" s="128" t="s">
        <v>10</v>
      </c>
      <c r="F110" s="101" t="s">
        <v>390</v>
      </c>
      <c r="G110" s="101" t="s">
        <v>390</v>
      </c>
      <c r="H110" s="92" t="s">
        <v>51</v>
      </c>
      <c r="I110" s="93">
        <v>2</v>
      </c>
      <c r="J110" s="92" t="s">
        <v>0</v>
      </c>
      <c r="K110" s="92">
        <v>1620</v>
      </c>
      <c r="L110" s="94">
        <f t="shared" si="20"/>
        <v>3240</v>
      </c>
      <c r="M110" s="7">
        <f t="shared" si="14"/>
        <v>295620.7</v>
      </c>
      <c r="N110" s="105" t="s">
        <v>389</v>
      </c>
      <c r="O110" s="92">
        <v>2</v>
      </c>
      <c r="P110" s="95">
        <f t="shared" si="12"/>
        <v>0</v>
      </c>
      <c r="Q110" s="92" t="s">
        <v>388</v>
      </c>
      <c r="R110" s="96"/>
    </row>
    <row r="111" spans="1:20" x14ac:dyDescent="0.35">
      <c r="A111" s="98">
        <v>44287</v>
      </c>
      <c r="B111" s="99">
        <f>MONTH(A111)</f>
        <v>4</v>
      </c>
      <c r="C111" s="100">
        <f t="shared" si="24"/>
        <v>2021</v>
      </c>
      <c r="D111" s="127" t="s">
        <v>434</v>
      </c>
      <c r="E111" s="128" t="s">
        <v>10</v>
      </c>
      <c r="F111" s="106" t="s">
        <v>29</v>
      </c>
      <c r="G111" s="60" t="s">
        <v>29</v>
      </c>
      <c r="H111" s="92" t="s">
        <v>47</v>
      </c>
      <c r="I111" s="93">
        <v>5</v>
      </c>
      <c r="J111" s="92" t="s">
        <v>0</v>
      </c>
      <c r="K111" s="107">
        <v>1650</v>
      </c>
      <c r="L111" s="94">
        <f t="shared" si="20"/>
        <v>8250</v>
      </c>
      <c r="M111" s="7">
        <f t="shared" si="14"/>
        <v>303870.7</v>
      </c>
      <c r="N111" s="105" t="s">
        <v>396</v>
      </c>
      <c r="O111" s="92">
        <v>5</v>
      </c>
      <c r="P111" s="95">
        <f t="shared" si="12"/>
        <v>0</v>
      </c>
      <c r="Q111" s="92" t="s">
        <v>397</v>
      </c>
      <c r="R111" s="96"/>
    </row>
    <row r="112" spans="1:20" ht="29" x14ac:dyDescent="0.35">
      <c r="A112" s="98">
        <v>44291</v>
      </c>
      <c r="B112" s="99">
        <f t="shared" ref="B112:B116" si="25">MONTH(A112)</f>
        <v>4</v>
      </c>
      <c r="C112" s="100">
        <f t="shared" ref="C112:C116" si="26">YEAR(A112)</f>
        <v>2021</v>
      </c>
      <c r="D112" s="127" t="s">
        <v>435</v>
      </c>
      <c r="E112" s="128" t="s">
        <v>10</v>
      </c>
      <c r="F112" s="106" t="s">
        <v>29</v>
      </c>
      <c r="G112" s="60" t="s">
        <v>29</v>
      </c>
      <c r="H112" s="92" t="s">
        <v>47</v>
      </c>
      <c r="I112" s="93">
        <v>10</v>
      </c>
      <c r="J112" s="92" t="s">
        <v>0</v>
      </c>
      <c r="K112" s="107">
        <v>1650</v>
      </c>
      <c r="L112" s="94">
        <f t="shared" si="20"/>
        <v>16500</v>
      </c>
      <c r="M112" s="7">
        <f t="shared" si="14"/>
        <v>320370.7</v>
      </c>
      <c r="N112" s="114" t="s">
        <v>430</v>
      </c>
      <c r="O112" s="92">
        <f>1+2+5+2</f>
        <v>10</v>
      </c>
      <c r="P112" s="95">
        <f t="shared" si="12"/>
        <v>0</v>
      </c>
      <c r="Q112" s="96" t="s">
        <v>431</v>
      </c>
      <c r="R112" s="96"/>
    </row>
    <row r="113" spans="1:18" ht="29" x14ac:dyDescent="0.35">
      <c r="A113" s="98">
        <v>44291</v>
      </c>
      <c r="B113" s="99">
        <f t="shared" si="25"/>
        <v>4</v>
      </c>
      <c r="C113" s="100">
        <f t="shared" si="26"/>
        <v>2021</v>
      </c>
      <c r="D113" s="127" t="s">
        <v>435</v>
      </c>
      <c r="E113" s="128" t="s">
        <v>10</v>
      </c>
      <c r="F113" s="59" t="s">
        <v>141</v>
      </c>
      <c r="G113" s="60" t="s">
        <v>141</v>
      </c>
      <c r="H113" s="92" t="s">
        <v>47</v>
      </c>
      <c r="I113" s="93">
        <v>2</v>
      </c>
      <c r="J113" s="92" t="s">
        <v>18</v>
      </c>
      <c r="K113" s="92">
        <v>230</v>
      </c>
      <c r="L113" s="94">
        <f t="shared" si="20"/>
        <v>460</v>
      </c>
      <c r="M113" s="7">
        <f t="shared" si="14"/>
        <v>320830.7</v>
      </c>
      <c r="N113" s="111" t="s">
        <v>401</v>
      </c>
      <c r="O113" s="92">
        <v>2</v>
      </c>
      <c r="P113" s="95">
        <f t="shared" si="12"/>
        <v>0</v>
      </c>
      <c r="Q113" s="92" t="s">
        <v>402</v>
      </c>
      <c r="R113" s="96"/>
    </row>
    <row r="114" spans="1:18" ht="29" x14ac:dyDescent="0.35">
      <c r="A114" s="98">
        <v>44292</v>
      </c>
      <c r="B114" s="99">
        <f t="shared" si="25"/>
        <v>4</v>
      </c>
      <c r="C114" s="100">
        <f t="shared" si="26"/>
        <v>2021</v>
      </c>
      <c r="D114" s="129" t="s">
        <v>436</v>
      </c>
      <c r="E114" s="128" t="s">
        <v>10</v>
      </c>
      <c r="F114" s="59" t="s">
        <v>142</v>
      </c>
      <c r="G114" s="60" t="s">
        <v>142</v>
      </c>
      <c r="H114" s="57" t="s">
        <v>47</v>
      </c>
      <c r="I114" s="17">
        <v>5</v>
      </c>
      <c r="J114" s="21" t="s">
        <v>18</v>
      </c>
      <c r="K114" s="92">
        <v>222</v>
      </c>
      <c r="L114" s="94">
        <f t="shared" si="20"/>
        <v>1110</v>
      </c>
      <c r="M114" s="7">
        <f t="shared" si="14"/>
        <v>321940.7</v>
      </c>
      <c r="N114" s="111"/>
      <c r="O114" s="92"/>
      <c r="P114" s="95">
        <f t="shared" si="12"/>
        <v>5</v>
      </c>
      <c r="Q114" s="92"/>
      <c r="R114" s="96"/>
    </row>
    <row r="115" spans="1:18" ht="29" x14ac:dyDescent="0.35">
      <c r="A115" s="112" t="s">
        <v>409</v>
      </c>
      <c r="B115" s="73">
        <f t="shared" si="25"/>
        <v>4</v>
      </c>
      <c r="C115" s="75">
        <f t="shared" si="26"/>
        <v>2021</v>
      </c>
      <c r="D115" s="129" t="s">
        <v>411</v>
      </c>
      <c r="E115" s="128" t="s">
        <v>398</v>
      </c>
      <c r="F115" s="106" t="s">
        <v>417</v>
      </c>
      <c r="G115" s="59" t="s">
        <v>417</v>
      </c>
      <c r="H115" s="3" t="s">
        <v>51</v>
      </c>
      <c r="I115" s="17">
        <v>6</v>
      </c>
      <c r="J115" s="32" t="s">
        <v>0</v>
      </c>
      <c r="K115" s="12">
        <v>1672</v>
      </c>
      <c r="L115" s="94">
        <f t="shared" si="20"/>
        <v>10032</v>
      </c>
      <c r="M115" s="7">
        <f t="shared" si="14"/>
        <v>331972.7</v>
      </c>
      <c r="N115" s="133" t="s">
        <v>466</v>
      </c>
      <c r="O115" s="92">
        <f>1+3+1</f>
        <v>5</v>
      </c>
      <c r="P115" s="95">
        <f t="shared" si="12"/>
        <v>1</v>
      </c>
      <c r="Q115" s="96" t="s">
        <v>467</v>
      </c>
      <c r="R115" s="96"/>
    </row>
    <row r="116" spans="1:18" ht="29" x14ac:dyDescent="0.35">
      <c r="A116" s="112" t="s">
        <v>409</v>
      </c>
      <c r="B116" s="73">
        <f t="shared" si="25"/>
        <v>4</v>
      </c>
      <c r="C116" s="75">
        <f t="shared" si="26"/>
        <v>2021</v>
      </c>
      <c r="D116" s="130" t="s">
        <v>411</v>
      </c>
      <c r="E116" s="128" t="s">
        <v>398</v>
      </c>
      <c r="F116" s="106" t="s">
        <v>418</v>
      </c>
      <c r="G116" s="60" t="s">
        <v>418</v>
      </c>
      <c r="H116" s="55" t="s">
        <v>51</v>
      </c>
      <c r="I116" s="17">
        <v>2</v>
      </c>
      <c r="J116" s="21" t="s">
        <v>0</v>
      </c>
      <c r="K116" s="107">
        <v>1672</v>
      </c>
      <c r="L116" s="94">
        <f t="shared" ref="L116:L132" si="27">SUM(I116*K116)</f>
        <v>3344</v>
      </c>
      <c r="M116" s="7">
        <f t="shared" si="14"/>
        <v>335316.7</v>
      </c>
      <c r="N116" s="105" t="s">
        <v>413</v>
      </c>
      <c r="O116" s="92">
        <f>1+1</f>
        <v>2</v>
      </c>
      <c r="P116" s="95">
        <f t="shared" si="12"/>
        <v>0</v>
      </c>
      <c r="Q116" s="92" t="s">
        <v>415</v>
      </c>
      <c r="R116" s="96"/>
    </row>
    <row r="117" spans="1:18" ht="29" x14ac:dyDescent="0.35">
      <c r="A117" s="98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9" t="s">
        <v>437</v>
      </c>
      <c r="E117" s="128" t="s">
        <v>10</v>
      </c>
      <c r="F117" s="106" t="s">
        <v>234</v>
      </c>
      <c r="G117" s="60" t="s">
        <v>234</v>
      </c>
      <c r="H117" s="55" t="s">
        <v>47</v>
      </c>
      <c r="I117" s="17">
        <v>2</v>
      </c>
      <c r="J117" s="108" t="s">
        <v>218</v>
      </c>
      <c r="K117" s="107">
        <v>290</v>
      </c>
      <c r="L117" s="94">
        <f t="shared" si="27"/>
        <v>580</v>
      </c>
      <c r="M117" s="7">
        <f t="shared" si="14"/>
        <v>335896.7</v>
      </c>
      <c r="N117" s="105" t="s">
        <v>396</v>
      </c>
      <c r="O117" s="92">
        <v>2</v>
      </c>
      <c r="P117" s="95">
        <f t="shared" si="12"/>
        <v>0</v>
      </c>
      <c r="Q117" s="92" t="s">
        <v>403</v>
      </c>
      <c r="R117" s="96" t="s">
        <v>404</v>
      </c>
    </row>
    <row r="118" spans="1:18" x14ac:dyDescent="0.35">
      <c r="A118" s="98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9" t="s">
        <v>438</v>
      </c>
      <c r="E118" s="128" t="s">
        <v>10</v>
      </c>
      <c r="F118" s="106" t="s">
        <v>29</v>
      </c>
      <c r="G118" s="60" t="s">
        <v>29</v>
      </c>
      <c r="H118" s="92" t="s">
        <v>47</v>
      </c>
      <c r="I118" s="93">
        <v>6</v>
      </c>
      <c r="J118" s="92" t="s">
        <v>0</v>
      </c>
      <c r="K118" s="107">
        <v>1650</v>
      </c>
      <c r="L118" s="94">
        <f t="shared" si="27"/>
        <v>9900</v>
      </c>
      <c r="M118" s="7">
        <f t="shared" si="14"/>
        <v>345796.7</v>
      </c>
      <c r="N118" s="111" t="s">
        <v>473</v>
      </c>
      <c r="O118" s="92">
        <f>3+3</f>
        <v>6</v>
      </c>
      <c r="P118" s="95">
        <f t="shared" si="12"/>
        <v>0</v>
      </c>
      <c r="Q118" s="92" t="s">
        <v>472</v>
      </c>
      <c r="R118" s="96"/>
    </row>
    <row r="119" spans="1:18" ht="29" x14ac:dyDescent="0.35">
      <c r="A119" s="98">
        <v>44306</v>
      </c>
      <c r="B119" s="73">
        <f t="shared" si="30"/>
        <v>4</v>
      </c>
      <c r="C119" s="75">
        <f t="shared" si="31"/>
        <v>2021</v>
      </c>
      <c r="D119" s="129" t="s">
        <v>438</v>
      </c>
      <c r="E119" s="123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4">
        <f t="shared" si="27"/>
        <v>2400</v>
      </c>
      <c r="M119" s="7">
        <f t="shared" si="14"/>
        <v>348196.7</v>
      </c>
      <c r="N119" s="105" t="s">
        <v>474</v>
      </c>
      <c r="O119" s="92">
        <f>1</f>
        <v>1</v>
      </c>
      <c r="P119" s="95">
        <f t="shared" si="12"/>
        <v>79</v>
      </c>
      <c r="Q119" s="92" t="s">
        <v>485</v>
      </c>
      <c r="R119" s="96"/>
    </row>
    <row r="120" spans="1:18" x14ac:dyDescent="0.35">
      <c r="A120" s="98" t="s">
        <v>410</v>
      </c>
      <c r="B120" s="73">
        <v>4</v>
      </c>
      <c r="C120" s="75">
        <v>2021</v>
      </c>
      <c r="D120" s="129" t="s">
        <v>412</v>
      </c>
      <c r="E120" s="131" t="s">
        <v>398</v>
      </c>
      <c r="F120" s="106" t="s">
        <v>419</v>
      </c>
      <c r="G120" s="60" t="s">
        <v>419</v>
      </c>
      <c r="H120" s="55" t="s">
        <v>51</v>
      </c>
      <c r="I120" s="17">
        <v>2</v>
      </c>
      <c r="J120" s="21" t="s">
        <v>0</v>
      </c>
      <c r="K120" s="107">
        <v>1628</v>
      </c>
      <c r="L120" s="94">
        <f t="shared" si="27"/>
        <v>3256</v>
      </c>
      <c r="M120" s="7">
        <f t="shared" si="14"/>
        <v>351452.7</v>
      </c>
      <c r="N120" s="105" t="s">
        <v>474</v>
      </c>
      <c r="O120" s="92">
        <f>1</f>
        <v>1</v>
      </c>
      <c r="P120" s="95">
        <f t="shared" si="12"/>
        <v>1</v>
      </c>
      <c r="Q120" s="92" t="s">
        <v>475</v>
      </c>
      <c r="R120" s="96"/>
    </row>
    <row r="121" spans="1:18" ht="29" x14ac:dyDescent="0.35">
      <c r="A121" s="98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9" t="s">
        <v>408</v>
      </c>
      <c r="E121" s="131" t="s">
        <v>407</v>
      </c>
      <c r="F121" s="45" t="s">
        <v>420</v>
      </c>
      <c r="G121" s="45" t="s">
        <v>420</v>
      </c>
      <c r="H121" s="55" t="s">
        <v>51</v>
      </c>
      <c r="I121" s="17">
        <v>10</v>
      </c>
      <c r="J121" s="21" t="s">
        <v>1</v>
      </c>
      <c r="K121" s="107">
        <v>405</v>
      </c>
      <c r="L121" s="94">
        <f t="shared" si="27"/>
        <v>4050</v>
      </c>
      <c r="M121" s="7">
        <f t="shared" si="14"/>
        <v>355502.7</v>
      </c>
      <c r="N121" s="111" t="s">
        <v>413</v>
      </c>
      <c r="O121" s="92">
        <f>5+4</f>
        <v>9</v>
      </c>
      <c r="P121" s="95">
        <f t="shared" si="12"/>
        <v>1</v>
      </c>
      <c r="Q121" s="96" t="s">
        <v>414</v>
      </c>
      <c r="R121" s="96"/>
    </row>
    <row r="122" spans="1:18" x14ac:dyDescent="0.35">
      <c r="A122" s="98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9">
        <v>13101</v>
      </c>
      <c r="E122" s="131" t="s">
        <v>423</v>
      </c>
      <c r="F122" s="113" t="s">
        <v>424</v>
      </c>
      <c r="G122" s="113" t="s">
        <v>424</v>
      </c>
      <c r="H122" s="55" t="s">
        <v>51</v>
      </c>
      <c r="I122" s="17">
        <v>2</v>
      </c>
      <c r="J122" s="21" t="s">
        <v>18</v>
      </c>
      <c r="K122" s="107">
        <v>320</v>
      </c>
      <c r="L122" s="94">
        <f t="shared" si="27"/>
        <v>640</v>
      </c>
      <c r="M122" s="7">
        <f t="shared" si="14"/>
        <v>356142.7</v>
      </c>
      <c r="N122" s="111" t="s">
        <v>425</v>
      </c>
      <c r="O122" s="92">
        <v>1</v>
      </c>
      <c r="P122" s="95">
        <f t="shared" si="12"/>
        <v>1</v>
      </c>
      <c r="Q122" s="96" t="s">
        <v>426</v>
      </c>
      <c r="R122" s="96"/>
    </row>
    <row r="123" spans="1:18" x14ac:dyDescent="0.35">
      <c r="A123" s="98">
        <v>44319</v>
      </c>
      <c r="B123" s="73">
        <f t="shared" si="34"/>
        <v>5</v>
      </c>
      <c r="C123" s="75">
        <f t="shared" si="35"/>
        <v>2021</v>
      </c>
      <c r="D123" s="129" t="s">
        <v>468</v>
      </c>
      <c r="E123" s="128" t="s">
        <v>10</v>
      </c>
      <c r="F123" s="106" t="s">
        <v>29</v>
      </c>
      <c r="G123" s="60" t="s">
        <v>29</v>
      </c>
      <c r="H123" s="92" t="s">
        <v>47</v>
      </c>
      <c r="I123" s="93">
        <v>20</v>
      </c>
      <c r="J123" s="92" t="s">
        <v>0</v>
      </c>
      <c r="K123" s="107">
        <v>1650</v>
      </c>
      <c r="L123" s="94">
        <f t="shared" si="27"/>
        <v>33000</v>
      </c>
      <c r="M123" s="7">
        <f t="shared" si="14"/>
        <v>389142.7</v>
      </c>
      <c r="N123" s="111"/>
      <c r="O123" s="92"/>
      <c r="P123" s="95">
        <f t="shared" si="12"/>
        <v>20</v>
      </c>
      <c r="Q123" s="96"/>
      <c r="R123" s="96"/>
    </row>
    <row r="124" spans="1:18" ht="29" x14ac:dyDescent="0.35">
      <c r="A124" s="98">
        <v>44319</v>
      </c>
      <c r="B124" s="73">
        <f t="shared" ref="B124:B132" si="36">MONTH(A124)</f>
        <v>5</v>
      </c>
      <c r="C124" s="75">
        <f t="shared" ref="C124:C132" si="37">YEAR(A124)</f>
        <v>2021</v>
      </c>
      <c r="D124" s="129" t="s">
        <v>468</v>
      </c>
      <c r="E124" s="128" t="s">
        <v>10</v>
      </c>
      <c r="F124" s="106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7">
        <v>80</v>
      </c>
      <c r="L124" s="94">
        <f t="shared" si="27"/>
        <v>960</v>
      </c>
      <c r="M124" s="7">
        <f t="shared" si="14"/>
        <v>390102.7</v>
      </c>
      <c r="N124" s="111" t="s">
        <v>486</v>
      </c>
      <c r="O124" s="92">
        <f>1+1+4</f>
        <v>6</v>
      </c>
      <c r="P124" s="95">
        <f t="shared" si="12"/>
        <v>6</v>
      </c>
      <c r="Q124" s="96" t="s">
        <v>488</v>
      </c>
      <c r="R124" s="96"/>
    </row>
    <row r="125" spans="1:18" ht="29" x14ac:dyDescent="0.35">
      <c r="A125" s="98">
        <v>44319</v>
      </c>
      <c r="B125" s="73">
        <f t="shared" si="36"/>
        <v>5</v>
      </c>
      <c r="C125" s="75">
        <f t="shared" si="37"/>
        <v>2021</v>
      </c>
      <c r="D125" s="129" t="s">
        <v>468</v>
      </c>
      <c r="E125" s="128" t="s">
        <v>10</v>
      </c>
      <c r="F125" s="106" t="s">
        <v>234</v>
      </c>
      <c r="G125" s="60" t="s">
        <v>234</v>
      </c>
      <c r="H125" s="55" t="s">
        <v>47</v>
      </c>
      <c r="I125" s="17">
        <v>2</v>
      </c>
      <c r="J125" s="108" t="s">
        <v>218</v>
      </c>
      <c r="K125" s="107">
        <v>290</v>
      </c>
      <c r="L125" s="94">
        <f t="shared" si="27"/>
        <v>580</v>
      </c>
      <c r="M125" s="7">
        <f t="shared" si="14"/>
        <v>390682.7</v>
      </c>
      <c r="N125" s="111" t="s">
        <v>425</v>
      </c>
      <c r="O125" s="92">
        <v>1</v>
      </c>
      <c r="P125" s="95">
        <f t="shared" si="12"/>
        <v>1</v>
      </c>
      <c r="Q125" s="96" t="s">
        <v>432</v>
      </c>
      <c r="R125" s="96"/>
    </row>
    <row r="126" spans="1:18" x14ac:dyDescent="0.35">
      <c r="A126" s="98">
        <v>44319</v>
      </c>
      <c r="B126" s="73">
        <f t="shared" si="36"/>
        <v>5</v>
      </c>
      <c r="C126" s="75">
        <f t="shared" si="37"/>
        <v>2021</v>
      </c>
      <c r="D126" s="129"/>
      <c r="E126" s="132" t="s">
        <v>159</v>
      </c>
      <c r="F126" s="92" t="s">
        <v>433</v>
      </c>
      <c r="G126" s="92" t="s">
        <v>433</v>
      </c>
      <c r="H126" s="92" t="s">
        <v>51</v>
      </c>
      <c r="I126" s="93">
        <v>1</v>
      </c>
      <c r="J126" s="92" t="s">
        <v>139</v>
      </c>
      <c r="K126" s="107">
        <v>28.8</v>
      </c>
      <c r="L126" s="94">
        <f t="shared" si="27"/>
        <v>28.8</v>
      </c>
      <c r="M126" s="7">
        <f t="shared" si="14"/>
        <v>390711.5</v>
      </c>
      <c r="N126" s="111" t="s">
        <v>454</v>
      </c>
      <c r="O126" s="92">
        <v>1</v>
      </c>
      <c r="P126" s="95">
        <f t="shared" si="12"/>
        <v>0</v>
      </c>
      <c r="Q126" s="96" t="s">
        <v>366</v>
      </c>
      <c r="R126" s="96"/>
    </row>
    <row r="127" spans="1:18" x14ac:dyDescent="0.35">
      <c r="A127" s="98">
        <v>44319</v>
      </c>
      <c r="B127" s="73">
        <f t="shared" si="36"/>
        <v>5</v>
      </c>
      <c r="C127" s="75">
        <f t="shared" si="37"/>
        <v>2021</v>
      </c>
      <c r="D127" s="129"/>
      <c r="E127" s="132" t="s">
        <v>159</v>
      </c>
      <c r="F127" s="115" t="s">
        <v>443</v>
      </c>
      <c r="G127" s="115" t="s">
        <v>443</v>
      </c>
      <c r="H127" s="117" t="s">
        <v>51</v>
      </c>
      <c r="I127" s="93">
        <v>1</v>
      </c>
      <c r="J127" s="116" t="s">
        <v>126</v>
      </c>
      <c r="K127" s="107">
        <v>38</v>
      </c>
      <c r="L127" s="94">
        <f t="shared" si="27"/>
        <v>38</v>
      </c>
      <c r="M127" s="7">
        <f t="shared" si="14"/>
        <v>390749.5</v>
      </c>
      <c r="N127" s="111" t="s">
        <v>223</v>
      </c>
      <c r="O127" s="92">
        <v>1</v>
      </c>
      <c r="P127" s="95">
        <f t="shared" si="12"/>
        <v>0</v>
      </c>
      <c r="Q127" s="114" t="s">
        <v>444</v>
      </c>
      <c r="R127" s="96"/>
    </row>
    <row r="128" spans="1:18" ht="29" x14ac:dyDescent="0.35">
      <c r="A128" s="98">
        <v>44326</v>
      </c>
      <c r="B128" s="73">
        <f t="shared" si="36"/>
        <v>5</v>
      </c>
      <c r="C128" s="75">
        <f t="shared" si="37"/>
        <v>2021</v>
      </c>
      <c r="D128" s="129" t="s">
        <v>469</v>
      </c>
      <c r="E128" s="122" t="s">
        <v>10</v>
      </c>
      <c r="F128" s="45" t="s">
        <v>451</v>
      </c>
      <c r="G128" s="47" t="s">
        <v>450</v>
      </c>
      <c r="H128" s="92" t="s">
        <v>47</v>
      </c>
      <c r="I128" s="93">
        <v>16</v>
      </c>
      <c r="J128" s="92" t="s">
        <v>1</v>
      </c>
      <c r="K128" s="107">
        <v>284.89999999999998</v>
      </c>
      <c r="L128" s="94">
        <f t="shared" si="27"/>
        <v>4558.3999999999996</v>
      </c>
      <c r="M128" s="7">
        <f t="shared" si="14"/>
        <v>395307.9</v>
      </c>
      <c r="N128" s="111"/>
      <c r="O128" s="92"/>
      <c r="P128" s="95">
        <f t="shared" si="12"/>
        <v>16</v>
      </c>
      <c r="Q128" s="96"/>
      <c r="R128" s="96"/>
    </row>
    <row r="129" spans="1:18" ht="29" x14ac:dyDescent="0.35">
      <c r="A129" s="98">
        <v>44326</v>
      </c>
      <c r="B129" s="73">
        <f t="shared" si="36"/>
        <v>5</v>
      </c>
      <c r="C129" s="75">
        <f t="shared" si="37"/>
        <v>2021</v>
      </c>
      <c r="D129" s="129" t="s">
        <v>469</v>
      </c>
      <c r="E129" s="122" t="s">
        <v>10</v>
      </c>
      <c r="F129" s="45" t="s">
        <v>452</v>
      </c>
      <c r="G129" s="47" t="s">
        <v>453</v>
      </c>
      <c r="H129" s="92" t="s">
        <v>47</v>
      </c>
      <c r="I129" s="93">
        <v>16</v>
      </c>
      <c r="J129" s="116" t="s">
        <v>1</v>
      </c>
      <c r="K129" s="107">
        <v>462</v>
      </c>
      <c r="L129" s="94">
        <f t="shared" si="27"/>
        <v>7392</v>
      </c>
      <c r="M129" s="7">
        <f t="shared" si="14"/>
        <v>402699.9</v>
      </c>
      <c r="N129" s="111" t="s">
        <v>474</v>
      </c>
      <c r="O129" s="92">
        <f>3</f>
        <v>3</v>
      </c>
      <c r="P129" s="95">
        <f t="shared" si="12"/>
        <v>13</v>
      </c>
      <c r="Q129" s="96" t="s">
        <v>476</v>
      </c>
      <c r="R129" s="96"/>
    </row>
    <row r="130" spans="1:18" ht="29" x14ac:dyDescent="0.35">
      <c r="A130" s="98">
        <v>44334</v>
      </c>
      <c r="B130" s="73">
        <f t="shared" si="36"/>
        <v>5</v>
      </c>
      <c r="C130" s="75">
        <f t="shared" si="37"/>
        <v>2021</v>
      </c>
      <c r="D130" s="129" t="s">
        <v>470</v>
      </c>
      <c r="E130" s="123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7">
        <v>1727</v>
      </c>
      <c r="L130" s="94">
        <f t="shared" si="27"/>
        <v>17270</v>
      </c>
      <c r="M130" s="7">
        <f t="shared" si="14"/>
        <v>419969.9</v>
      </c>
      <c r="N130" s="111"/>
      <c r="O130" s="92"/>
      <c r="P130" s="95">
        <f t="shared" si="12"/>
        <v>10</v>
      </c>
      <c r="Q130" s="96"/>
      <c r="R130" s="96"/>
    </row>
    <row r="131" spans="1:18" ht="29" x14ac:dyDescent="0.35">
      <c r="A131" s="98">
        <v>44334</v>
      </c>
      <c r="B131" s="73">
        <f t="shared" si="36"/>
        <v>5</v>
      </c>
      <c r="C131" s="75">
        <f t="shared" si="37"/>
        <v>2021</v>
      </c>
      <c r="D131" s="129" t="s">
        <v>470</v>
      </c>
      <c r="E131" s="123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7">
        <v>1650</v>
      </c>
      <c r="L131" s="94">
        <f t="shared" si="27"/>
        <v>6600</v>
      </c>
      <c r="M131" s="7">
        <f t="shared" si="14"/>
        <v>426569.9</v>
      </c>
      <c r="N131" s="111"/>
      <c r="O131" s="92"/>
      <c r="P131" s="95">
        <f t="shared" si="12"/>
        <v>4</v>
      </c>
      <c r="Q131" s="96"/>
      <c r="R131" s="96"/>
    </row>
    <row r="132" spans="1:18" ht="29" x14ac:dyDescent="0.35">
      <c r="A132" s="98">
        <v>44334</v>
      </c>
      <c r="B132" s="73">
        <f t="shared" si="36"/>
        <v>5</v>
      </c>
      <c r="C132" s="75">
        <f t="shared" si="37"/>
        <v>2021</v>
      </c>
      <c r="D132" s="129" t="s">
        <v>471</v>
      </c>
      <c r="E132" s="128" t="s">
        <v>398</v>
      </c>
      <c r="F132" s="106" t="s">
        <v>417</v>
      </c>
      <c r="G132" s="59" t="s">
        <v>417</v>
      </c>
      <c r="H132" s="3" t="s">
        <v>51</v>
      </c>
      <c r="I132" s="93">
        <v>3</v>
      </c>
      <c r="J132" s="32" t="s">
        <v>0</v>
      </c>
      <c r="K132" s="107">
        <v>1683</v>
      </c>
      <c r="L132" s="94">
        <f t="shared" si="27"/>
        <v>5049</v>
      </c>
      <c r="M132" s="7">
        <f t="shared" si="14"/>
        <v>431618.9</v>
      </c>
      <c r="N132" s="111"/>
      <c r="O132" s="92"/>
      <c r="P132" s="95">
        <f t="shared" si="12"/>
        <v>3</v>
      </c>
      <c r="Q132" s="96"/>
      <c r="R132" s="96"/>
    </row>
    <row r="133" spans="1:18" x14ac:dyDescent="0.35">
      <c r="A133" s="98"/>
      <c r="B133" s="73"/>
      <c r="C133" s="75"/>
      <c r="D133" s="129"/>
      <c r="E133" s="122"/>
      <c r="F133" s="113"/>
      <c r="G133" s="47"/>
      <c r="H133" s="117"/>
      <c r="I133" s="93"/>
      <c r="J133" s="116"/>
      <c r="K133" s="92"/>
      <c r="L133" s="94"/>
      <c r="M133" s="7"/>
      <c r="N133" s="111"/>
      <c r="O133" s="92"/>
      <c r="P133" s="95"/>
      <c r="Q133" s="96"/>
      <c r="R133" s="96"/>
    </row>
    <row r="134" spans="1:18" x14ac:dyDescent="0.35">
      <c r="A134" s="98"/>
      <c r="B134" s="73"/>
      <c r="C134" s="75"/>
      <c r="D134" s="129"/>
      <c r="E134" s="122"/>
      <c r="F134" s="113"/>
      <c r="G134" s="47"/>
      <c r="H134" s="117"/>
      <c r="I134" s="93"/>
      <c r="J134" s="116"/>
      <c r="K134" s="92"/>
      <c r="L134" s="94"/>
      <c r="M134" s="7"/>
      <c r="N134" s="111"/>
      <c r="O134" s="92"/>
      <c r="P134" s="95"/>
      <c r="Q134" s="96"/>
      <c r="R134" s="96"/>
    </row>
    <row r="135" spans="1:18" x14ac:dyDescent="0.35">
      <c r="A135" s="98"/>
      <c r="B135" s="73"/>
      <c r="C135" s="75"/>
      <c r="D135" s="129"/>
      <c r="E135" s="122"/>
      <c r="F135" s="113"/>
      <c r="G135" s="47"/>
      <c r="H135" s="117"/>
      <c r="I135" s="93"/>
      <c r="J135" s="116"/>
      <c r="K135" s="92"/>
      <c r="L135" s="94"/>
      <c r="M135" s="7"/>
      <c r="N135" s="111"/>
      <c r="O135" s="92"/>
      <c r="P135" s="95"/>
      <c r="Q135" s="96"/>
      <c r="R135" s="96"/>
    </row>
    <row r="136" spans="1:18" x14ac:dyDescent="0.35">
      <c r="A136" s="98"/>
      <c r="B136" s="73"/>
      <c r="C136" s="75"/>
      <c r="D136" s="129"/>
      <c r="E136" s="122"/>
      <c r="F136" s="113"/>
      <c r="G136" s="47"/>
      <c r="H136" s="117"/>
      <c r="I136" s="93"/>
      <c r="J136" s="116"/>
      <c r="K136" s="92"/>
      <c r="L136" s="94"/>
      <c r="M136" s="7"/>
      <c r="N136" s="111"/>
      <c r="O136" s="92"/>
      <c r="P136" s="95"/>
      <c r="Q136" s="96"/>
      <c r="R136" s="96"/>
    </row>
    <row r="137" spans="1:18" x14ac:dyDescent="0.35">
      <c r="A137" s="98"/>
      <c r="B137" s="73"/>
      <c r="C137" s="75"/>
      <c r="D137" s="129"/>
      <c r="E137" s="122"/>
      <c r="F137" s="113"/>
      <c r="G137" s="47"/>
      <c r="H137" s="117"/>
      <c r="I137" s="93"/>
      <c r="J137" s="116"/>
      <c r="K137" s="92"/>
      <c r="L137" s="94"/>
      <c r="M137" s="7"/>
      <c r="N137" s="111"/>
      <c r="O137" s="92"/>
      <c r="P137" s="95"/>
      <c r="Q137" s="96"/>
      <c r="R137" s="96"/>
    </row>
    <row r="138" spans="1:18" x14ac:dyDescent="0.35">
      <c r="A138" s="98"/>
      <c r="B138" s="73"/>
      <c r="C138" s="75"/>
      <c r="D138" s="129"/>
      <c r="E138" s="122"/>
      <c r="F138" s="113"/>
      <c r="G138" s="47"/>
      <c r="H138" s="117"/>
      <c r="I138" s="93"/>
      <c r="J138" s="116"/>
      <c r="K138" s="92"/>
      <c r="L138" s="94"/>
      <c r="M138" s="7"/>
      <c r="N138" s="111"/>
      <c r="O138" s="92"/>
      <c r="P138" s="95"/>
      <c r="Q138" s="96"/>
      <c r="R138" s="96"/>
    </row>
    <row r="139" spans="1:18" x14ac:dyDescent="0.35">
      <c r="A139" s="98"/>
      <c r="B139" s="73"/>
      <c r="C139" s="75"/>
      <c r="D139" s="129"/>
      <c r="E139" s="122"/>
      <c r="F139" s="113"/>
      <c r="G139" s="47"/>
      <c r="H139" s="117"/>
      <c r="I139" s="93"/>
      <c r="J139" s="116"/>
      <c r="K139" s="92"/>
      <c r="L139" s="94"/>
      <c r="M139" s="7"/>
      <c r="N139" s="111"/>
      <c r="O139" s="92"/>
      <c r="P139" s="95"/>
      <c r="Q139" s="96"/>
      <c r="R139" s="96"/>
    </row>
    <row r="140" spans="1:18" x14ac:dyDescent="0.35">
      <c r="A140" s="93"/>
      <c r="B140" s="99"/>
      <c r="C140" s="102"/>
      <c r="D140" s="130"/>
      <c r="E140" s="131"/>
      <c r="F140" s="106"/>
      <c r="G140" s="60"/>
      <c r="H140" s="55"/>
      <c r="I140" s="17"/>
      <c r="J140" s="21"/>
      <c r="K140" s="107"/>
      <c r="L140" s="94"/>
      <c r="M140" s="7"/>
      <c r="N140" s="92"/>
      <c r="O140" s="92"/>
      <c r="P140" s="92"/>
      <c r="Q140" s="92"/>
      <c r="R140" s="92"/>
    </row>
  </sheetData>
  <phoneticPr fontId="3" type="noConversion"/>
  <pageMargins left="0" right="0" top="0" bottom="0" header="0.11811023622047245" footer="0"/>
  <pageSetup scale="7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431800</xdr:colOff>
                <xdr:row>13</xdr:row>
                <xdr:rowOff>412750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24</xdr:row>
                <xdr:rowOff>177800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298450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323850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19050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412750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171450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323850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425450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501650</xdr:colOff>
                <xdr:row>48</xdr:row>
                <xdr:rowOff>171450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412750</xdr:colOff>
                <xdr:row>52</xdr:row>
                <xdr:rowOff>412750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285750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349250</xdr:colOff>
                <xdr:row>54</xdr:row>
                <xdr:rowOff>349250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431800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19050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330200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298450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361950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577850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412750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349250</xdr:colOff>
                <xdr:row>69</xdr:row>
                <xdr:rowOff>279400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412750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95250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431800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349250</xdr:colOff>
                <xdr:row>92</xdr:row>
                <xdr:rowOff>304800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349250</xdr:colOff>
                <xdr:row>94</xdr:row>
                <xdr:rowOff>25400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298450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349250</xdr:colOff>
                <xdr:row>99</xdr:row>
                <xdr:rowOff>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171450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273050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285750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349250</xdr:colOff>
                <xdr:row>26</xdr:row>
                <xdr:rowOff>304800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171450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355600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349250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330200</xdr:colOff>
                <xdr:row>107</xdr:row>
                <xdr:rowOff>298450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298450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349250</xdr:colOff>
                <xdr:row>110</xdr:row>
                <xdr:rowOff>171450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457200</xdr:colOff>
                <xdr:row>115</xdr:row>
                <xdr:rowOff>146050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298450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121</xdr:row>
                <xdr:rowOff>177800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431800</xdr:colOff>
                <xdr:row>120</xdr:row>
                <xdr:rowOff>298450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431800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285750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412750</xdr:colOff>
                <xdr:row>131</xdr:row>
                <xdr:rowOff>273050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48"/>
  <sheetViews>
    <sheetView topLeftCell="A226" workbookViewId="0">
      <selection activeCell="G249" sqref="G249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191</v>
      </c>
    </row>
    <row r="4" spans="1:7" x14ac:dyDescent="0.35">
      <c r="A4" s="49" t="s">
        <v>113</v>
      </c>
      <c r="B4" s="49" t="s">
        <v>11</v>
      </c>
      <c r="C4" s="49" t="s">
        <v>84</v>
      </c>
      <c r="D4" s="49" t="s">
        <v>179</v>
      </c>
      <c r="E4" t="s">
        <v>192</v>
      </c>
      <c r="F4" t="s">
        <v>299</v>
      </c>
      <c r="G4" t="s">
        <v>300</v>
      </c>
    </row>
    <row r="5" spans="1:7" x14ac:dyDescent="0.35">
      <c r="A5">
        <v>1</v>
      </c>
      <c r="B5" t="s">
        <v>10</v>
      </c>
      <c r="C5" t="s">
        <v>284</v>
      </c>
      <c r="D5" t="s">
        <v>195</v>
      </c>
      <c r="E5" s="77">
        <v>32</v>
      </c>
      <c r="F5" s="77">
        <v>186</v>
      </c>
      <c r="G5" s="77">
        <v>5952</v>
      </c>
    </row>
    <row r="6" spans="1:7" x14ac:dyDescent="0.35">
      <c r="C6" s="109" t="s">
        <v>332</v>
      </c>
      <c r="D6" s="109"/>
      <c r="E6" s="110">
        <v>32</v>
      </c>
      <c r="F6" s="110">
        <v>186</v>
      </c>
      <c r="G6" s="110">
        <v>5952</v>
      </c>
    </row>
    <row r="7" spans="1:7" x14ac:dyDescent="0.35">
      <c r="C7" t="s">
        <v>282</v>
      </c>
      <c r="D7" t="s">
        <v>235</v>
      </c>
      <c r="E7" s="77">
        <v>1</v>
      </c>
      <c r="F7" s="77">
        <v>240</v>
      </c>
      <c r="G7" s="77">
        <v>240</v>
      </c>
    </row>
    <row r="8" spans="1:7" x14ac:dyDescent="0.35">
      <c r="D8" t="s">
        <v>234</v>
      </c>
      <c r="E8" s="77">
        <v>1</v>
      </c>
      <c r="F8" s="77">
        <v>290</v>
      </c>
      <c r="G8" s="77">
        <v>290</v>
      </c>
    </row>
    <row r="9" spans="1:7" x14ac:dyDescent="0.35">
      <c r="D9" t="s">
        <v>236</v>
      </c>
      <c r="E9" s="77">
        <v>1</v>
      </c>
      <c r="F9" s="77">
        <v>290</v>
      </c>
      <c r="G9" s="77">
        <v>290</v>
      </c>
    </row>
    <row r="10" spans="1:7" x14ac:dyDescent="0.35">
      <c r="D10" t="s">
        <v>230</v>
      </c>
      <c r="E10" s="77">
        <v>1</v>
      </c>
      <c r="F10" s="77">
        <v>110</v>
      </c>
      <c r="G10" s="77">
        <v>110</v>
      </c>
    </row>
    <row r="11" spans="1:7" x14ac:dyDescent="0.35">
      <c r="D11" t="s">
        <v>232</v>
      </c>
      <c r="E11" s="77">
        <v>1</v>
      </c>
      <c r="F11" s="77">
        <v>150</v>
      </c>
      <c r="G11" s="77">
        <v>150</v>
      </c>
    </row>
    <row r="12" spans="1:7" x14ac:dyDescent="0.35">
      <c r="D12" t="s">
        <v>233</v>
      </c>
      <c r="E12" s="77">
        <v>3</v>
      </c>
      <c r="F12" s="77">
        <v>38</v>
      </c>
      <c r="G12" s="77">
        <v>114</v>
      </c>
    </row>
    <row r="13" spans="1:7" x14ac:dyDescent="0.35">
      <c r="D13" t="s">
        <v>215</v>
      </c>
      <c r="E13" s="77">
        <v>2</v>
      </c>
      <c r="F13" s="77">
        <v>2600</v>
      </c>
      <c r="G13" s="77">
        <v>5200</v>
      </c>
    </row>
    <row r="14" spans="1:7" x14ac:dyDescent="0.35">
      <c r="C14" s="109" t="s">
        <v>333</v>
      </c>
      <c r="D14" s="109"/>
      <c r="E14" s="110">
        <v>10</v>
      </c>
      <c r="F14" s="110">
        <v>3718</v>
      </c>
      <c r="G14" s="110">
        <v>6394</v>
      </c>
    </row>
    <row r="15" spans="1:7" x14ac:dyDescent="0.35">
      <c r="C15" t="s">
        <v>281</v>
      </c>
      <c r="D15" t="s">
        <v>214</v>
      </c>
      <c r="E15" s="77">
        <v>2</v>
      </c>
      <c r="F15" s="77">
        <v>594</v>
      </c>
      <c r="G15" s="77">
        <v>1188</v>
      </c>
    </row>
    <row r="16" spans="1:7" x14ac:dyDescent="0.35">
      <c r="C16" s="109" t="s">
        <v>334</v>
      </c>
      <c r="D16" s="109"/>
      <c r="E16" s="110">
        <v>2</v>
      </c>
      <c r="F16" s="110">
        <v>594</v>
      </c>
      <c r="G16" s="110">
        <v>1188</v>
      </c>
    </row>
    <row r="17" spans="1:7" x14ac:dyDescent="0.35">
      <c r="C17" t="s">
        <v>283</v>
      </c>
      <c r="D17" t="s">
        <v>240</v>
      </c>
      <c r="E17" s="77">
        <v>1</v>
      </c>
      <c r="F17" s="77">
        <v>39</v>
      </c>
      <c r="G17" s="77">
        <v>39</v>
      </c>
    </row>
    <row r="18" spans="1:7" x14ac:dyDescent="0.35">
      <c r="D18" t="s">
        <v>241</v>
      </c>
      <c r="E18" s="77">
        <v>16</v>
      </c>
      <c r="F18" s="77">
        <v>120</v>
      </c>
      <c r="G18" s="77">
        <v>120</v>
      </c>
    </row>
    <row r="19" spans="1:7" x14ac:dyDescent="0.35">
      <c r="C19" s="109" t="s">
        <v>335</v>
      </c>
      <c r="D19" s="109"/>
      <c r="E19" s="110">
        <v>17</v>
      </c>
      <c r="F19" s="110">
        <v>159</v>
      </c>
      <c r="G19" s="110">
        <v>159</v>
      </c>
    </row>
    <row r="20" spans="1:7" x14ac:dyDescent="0.35">
      <c r="C20" t="s">
        <v>285</v>
      </c>
      <c r="D20" t="s">
        <v>249</v>
      </c>
      <c r="E20" s="77">
        <v>12</v>
      </c>
      <c r="F20" s="77">
        <v>28</v>
      </c>
      <c r="G20" s="77">
        <v>336</v>
      </c>
    </row>
    <row r="21" spans="1:7" x14ac:dyDescent="0.35">
      <c r="D21" t="s">
        <v>230</v>
      </c>
      <c r="E21" s="77">
        <v>1</v>
      </c>
      <c r="F21" s="77">
        <v>110</v>
      </c>
      <c r="G21" s="77">
        <v>110</v>
      </c>
    </row>
    <row r="22" spans="1:7" x14ac:dyDescent="0.35">
      <c r="C22" s="109" t="s">
        <v>336</v>
      </c>
      <c r="D22" s="109"/>
      <c r="E22" s="110">
        <v>13</v>
      </c>
      <c r="F22" s="110">
        <v>138</v>
      </c>
      <c r="G22" s="110">
        <v>446</v>
      </c>
    </row>
    <row r="23" spans="1:7" x14ac:dyDescent="0.35">
      <c r="C23" t="s">
        <v>286</v>
      </c>
      <c r="D23" t="s">
        <v>236</v>
      </c>
      <c r="E23" s="77">
        <v>1</v>
      </c>
      <c r="F23" s="77">
        <v>290</v>
      </c>
      <c r="G23" s="77">
        <v>290</v>
      </c>
    </row>
    <row r="24" spans="1:7" x14ac:dyDescent="0.35">
      <c r="C24" s="109" t="s">
        <v>337</v>
      </c>
      <c r="D24" s="109"/>
      <c r="E24" s="110">
        <v>1</v>
      </c>
      <c r="F24" s="110">
        <v>290</v>
      </c>
      <c r="G24" s="110">
        <v>290</v>
      </c>
    </row>
    <row r="25" spans="1:7" x14ac:dyDescent="0.35">
      <c r="B25" s="80" t="s">
        <v>301</v>
      </c>
      <c r="C25" s="80"/>
      <c r="D25" s="80"/>
      <c r="E25" s="81">
        <v>75</v>
      </c>
      <c r="F25" s="81">
        <v>5085</v>
      </c>
      <c r="G25" s="81">
        <v>14429</v>
      </c>
    </row>
    <row r="26" spans="1:7" x14ac:dyDescent="0.35">
      <c r="A26" s="51" t="s">
        <v>248</v>
      </c>
      <c r="B26" s="51"/>
      <c r="C26" s="51"/>
      <c r="D26" s="51"/>
      <c r="E26" s="78">
        <v>75</v>
      </c>
      <c r="F26" s="78">
        <v>5085</v>
      </c>
      <c r="G26" s="78">
        <v>14429</v>
      </c>
    </row>
    <row r="27" spans="1:7" x14ac:dyDescent="0.35">
      <c r="A27">
        <v>2</v>
      </c>
      <c r="B27" t="s">
        <v>10</v>
      </c>
      <c r="C27" t="s">
        <v>295</v>
      </c>
      <c r="D27" t="s">
        <v>19</v>
      </c>
      <c r="E27" s="77">
        <v>20</v>
      </c>
      <c r="F27" s="77">
        <v>80</v>
      </c>
      <c r="G27" s="77">
        <v>1600</v>
      </c>
    </row>
    <row r="28" spans="1:7" x14ac:dyDescent="0.35">
      <c r="D28" t="s">
        <v>293</v>
      </c>
      <c r="E28" s="77">
        <v>1</v>
      </c>
      <c r="F28" s="77">
        <v>55</v>
      </c>
      <c r="G28" s="77">
        <v>55</v>
      </c>
    </row>
    <row r="29" spans="1:7" x14ac:dyDescent="0.35">
      <c r="D29" t="s">
        <v>29</v>
      </c>
      <c r="E29" s="77">
        <v>5</v>
      </c>
      <c r="F29" s="77">
        <v>1408</v>
      </c>
      <c r="G29" s="77">
        <v>7040</v>
      </c>
    </row>
    <row r="30" spans="1:7" x14ac:dyDescent="0.35">
      <c r="D30" t="s">
        <v>64</v>
      </c>
      <c r="E30" s="77">
        <v>5</v>
      </c>
      <c r="F30" s="77">
        <v>1408</v>
      </c>
      <c r="G30" s="77">
        <v>7040</v>
      </c>
    </row>
    <row r="31" spans="1:7" x14ac:dyDescent="0.35">
      <c r="D31" t="s">
        <v>28</v>
      </c>
      <c r="E31" s="77">
        <v>40</v>
      </c>
      <c r="F31" s="77">
        <v>30</v>
      </c>
      <c r="G31" s="77">
        <v>1200</v>
      </c>
    </row>
    <row r="32" spans="1:7" x14ac:dyDescent="0.35">
      <c r="C32" s="109" t="s">
        <v>338</v>
      </c>
      <c r="D32" s="109"/>
      <c r="E32" s="110">
        <v>71</v>
      </c>
      <c r="F32" s="110">
        <v>2981</v>
      </c>
      <c r="G32" s="110">
        <v>16935</v>
      </c>
    </row>
    <row r="33" spans="2:7" x14ac:dyDescent="0.35">
      <c r="C33" t="s">
        <v>296</v>
      </c>
      <c r="D33" t="s">
        <v>195</v>
      </c>
      <c r="E33" s="77">
        <v>20</v>
      </c>
      <c r="F33" s="77">
        <v>192</v>
      </c>
      <c r="G33" s="77">
        <v>3840</v>
      </c>
    </row>
    <row r="34" spans="2:7" x14ac:dyDescent="0.35">
      <c r="D34" t="s">
        <v>249</v>
      </c>
      <c r="E34" s="77">
        <v>12</v>
      </c>
      <c r="F34" s="77">
        <v>28</v>
      </c>
      <c r="G34" s="77">
        <v>336</v>
      </c>
    </row>
    <row r="35" spans="2:7" x14ac:dyDescent="0.35">
      <c r="D35" t="s">
        <v>260</v>
      </c>
      <c r="E35" s="77">
        <v>1</v>
      </c>
      <c r="F35" s="77">
        <v>90</v>
      </c>
      <c r="G35" s="77">
        <v>90</v>
      </c>
    </row>
    <row r="36" spans="2:7" x14ac:dyDescent="0.35">
      <c r="C36" s="109" t="s">
        <v>339</v>
      </c>
      <c r="D36" s="109"/>
      <c r="E36" s="110">
        <v>33</v>
      </c>
      <c r="F36" s="110">
        <v>310</v>
      </c>
      <c r="G36" s="110">
        <v>4266</v>
      </c>
    </row>
    <row r="37" spans="2:7" x14ac:dyDescent="0.35">
      <c r="C37" t="s">
        <v>287</v>
      </c>
      <c r="D37" t="s">
        <v>230</v>
      </c>
      <c r="E37" s="77">
        <v>1</v>
      </c>
      <c r="F37" s="77">
        <v>110</v>
      </c>
      <c r="G37" s="77">
        <v>110</v>
      </c>
    </row>
    <row r="38" spans="2:7" x14ac:dyDescent="0.35">
      <c r="C38" s="109" t="s">
        <v>340</v>
      </c>
      <c r="D38" s="109"/>
      <c r="E38" s="110">
        <v>1</v>
      </c>
      <c r="F38" s="110">
        <v>110</v>
      </c>
      <c r="G38" s="110">
        <v>110</v>
      </c>
    </row>
    <row r="39" spans="2:7" x14ac:dyDescent="0.35">
      <c r="C39" t="s">
        <v>288</v>
      </c>
      <c r="D39" t="s">
        <v>235</v>
      </c>
      <c r="E39" s="77">
        <v>1</v>
      </c>
      <c r="F39" s="77">
        <v>240</v>
      </c>
      <c r="G39" s="77">
        <v>240</v>
      </c>
    </row>
    <row r="40" spans="2:7" x14ac:dyDescent="0.35">
      <c r="C40" s="109" t="s">
        <v>341</v>
      </c>
      <c r="D40" s="109"/>
      <c r="E40" s="110">
        <v>1</v>
      </c>
      <c r="F40" s="110">
        <v>240</v>
      </c>
      <c r="G40" s="110">
        <v>240</v>
      </c>
    </row>
    <row r="41" spans="2:7" x14ac:dyDescent="0.35">
      <c r="C41" t="s">
        <v>355</v>
      </c>
      <c r="D41" t="s">
        <v>16</v>
      </c>
      <c r="E41" s="77">
        <v>11</v>
      </c>
      <c r="F41" s="77">
        <v>198</v>
      </c>
      <c r="G41" s="77">
        <v>2178</v>
      </c>
    </row>
    <row r="42" spans="2:7" x14ac:dyDescent="0.35">
      <c r="D42" t="s">
        <v>29</v>
      </c>
      <c r="E42" s="77">
        <v>10</v>
      </c>
      <c r="F42" s="77">
        <v>1408</v>
      </c>
      <c r="G42" s="77">
        <v>14080</v>
      </c>
    </row>
    <row r="43" spans="2:7" x14ac:dyDescent="0.35">
      <c r="C43" s="109" t="s">
        <v>368</v>
      </c>
      <c r="D43" s="109"/>
      <c r="E43" s="110">
        <v>21</v>
      </c>
      <c r="F43" s="110">
        <v>1606</v>
      </c>
      <c r="G43" s="110">
        <v>16258</v>
      </c>
    </row>
    <row r="44" spans="2:7" x14ac:dyDescent="0.35">
      <c r="C44" t="s">
        <v>356</v>
      </c>
      <c r="D44" t="s">
        <v>29</v>
      </c>
      <c r="E44" s="77">
        <v>10</v>
      </c>
      <c r="F44" s="77">
        <v>1408</v>
      </c>
      <c r="G44" s="77">
        <v>14080</v>
      </c>
    </row>
    <row r="45" spans="2:7" x14ac:dyDescent="0.35">
      <c r="C45" s="109" t="s">
        <v>369</v>
      </c>
      <c r="D45" s="109"/>
      <c r="E45" s="110">
        <v>10</v>
      </c>
      <c r="F45" s="110">
        <v>1408</v>
      </c>
      <c r="G45" s="110">
        <v>14080</v>
      </c>
    </row>
    <row r="46" spans="2:7" x14ac:dyDescent="0.35">
      <c r="B46" s="80" t="s">
        <v>301</v>
      </c>
      <c r="C46" s="80"/>
      <c r="D46" s="80"/>
      <c r="E46" s="81">
        <v>137</v>
      </c>
      <c r="F46" s="81">
        <v>6655</v>
      </c>
      <c r="G46" s="81">
        <v>51889</v>
      </c>
    </row>
    <row r="47" spans="2:7" x14ac:dyDescent="0.35">
      <c r="B47" t="s">
        <v>159</v>
      </c>
      <c r="C47" t="s">
        <v>394</v>
      </c>
      <c r="D47" t="s">
        <v>276</v>
      </c>
      <c r="E47" s="77">
        <v>3</v>
      </c>
      <c r="F47" s="77">
        <v>54</v>
      </c>
      <c r="G47" s="77">
        <v>162</v>
      </c>
    </row>
    <row r="48" spans="2:7" x14ac:dyDescent="0.35">
      <c r="C48" s="109" t="s">
        <v>395</v>
      </c>
      <c r="D48" s="109"/>
      <c r="E48" s="110">
        <v>3</v>
      </c>
      <c r="F48" s="110">
        <v>54</v>
      </c>
      <c r="G48" s="110">
        <v>162</v>
      </c>
    </row>
    <row r="49" spans="1:7" x14ac:dyDescent="0.35">
      <c r="B49" s="80" t="s">
        <v>493</v>
      </c>
      <c r="C49" s="80"/>
      <c r="D49" s="80"/>
      <c r="E49" s="81">
        <v>3</v>
      </c>
      <c r="F49" s="81">
        <v>54</v>
      </c>
      <c r="G49" s="81">
        <v>162</v>
      </c>
    </row>
    <row r="50" spans="1:7" x14ac:dyDescent="0.35">
      <c r="A50" s="51" t="s">
        <v>275</v>
      </c>
      <c r="B50" s="51"/>
      <c r="C50" s="51"/>
      <c r="D50" s="51"/>
      <c r="E50" s="78">
        <v>140</v>
      </c>
      <c r="F50" s="78">
        <v>6709</v>
      </c>
      <c r="G50" s="78">
        <v>52051</v>
      </c>
    </row>
    <row r="51" spans="1:7" x14ac:dyDescent="0.35">
      <c r="A51">
        <v>3</v>
      </c>
      <c r="B51" t="s">
        <v>10</v>
      </c>
      <c r="C51" t="s">
        <v>378</v>
      </c>
      <c r="D51" t="s">
        <v>230</v>
      </c>
      <c r="E51" s="77">
        <v>2</v>
      </c>
      <c r="F51" s="77">
        <v>110</v>
      </c>
      <c r="G51" s="77">
        <v>220</v>
      </c>
    </row>
    <row r="52" spans="1:7" x14ac:dyDescent="0.35">
      <c r="C52" s="109" t="s">
        <v>381</v>
      </c>
      <c r="D52" s="109"/>
      <c r="E52" s="110">
        <v>2</v>
      </c>
      <c r="F52" s="110">
        <v>110</v>
      </c>
      <c r="G52" s="110">
        <v>220</v>
      </c>
    </row>
    <row r="53" spans="1:7" x14ac:dyDescent="0.35">
      <c r="C53" t="s">
        <v>379</v>
      </c>
      <c r="D53" t="s">
        <v>19</v>
      </c>
      <c r="E53" s="77">
        <v>16</v>
      </c>
      <c r="F53" s="77">
        <v>80</v>
      </c>
      <c r="G53" s="77">
        <v>1280</v>
      </c>
    </row>
    <row r="54" spans="1:7" x14ac:dyDescent="0.35">
      <c r="D54" t="s">
        <v>293</v>
      </c>
      <c r="E54" s="77">
        <v>8</v>
      </c>
      <c r="F54" s="77">
        <v>60</v>
      </c>
      <c r="G54" s="77">
        <v>480</v>
      </c>
    </row>
    <row r="55" spans="1:7" x14ac:dyDescent="0.35">
      <c r="C55" s="109" t="s">
        <v>382</v>
      </c>
      <c r="D55" s="109"/>
      <c r="E55" s="110">
        <v>24</v>
      </c>
      <c r="F55" s="110">
        <v>140</v>
      </c>
      <c r="G55" s="110">
        <v>1760</v>
      </c>
    </row>
    <row r="56" spans="1:7" x14ac:dyDescent="0.35">
      <c r="C56" t="s">
        <v>386</v>
      </c>
      <c r="D56" t="s">
        <v>181</v>
      </c>
      <c r="E56" s="77">
        <v>16</v>
      </c>
      <c r="F56" s="77">
        <v>394.2</v>
      </c>
      <c r="G56" s="77">
        <v>6307.2</v>
      </c>
    </row>
    <row r="57" spans="1:7" x14ac:dyDescent="0.35">
      <c r="C57" s="109" t="s">
        <v>391</v>
      </c>
      <c r="D57" s="109"/>
      <c r="E57" s="110">
        <v>16</v>
      </c>
      <c r="F57" s="110">
        <v>394.2</v>
      </c>
      <c r="G57" s="110">
        <v>6307.2</v>
      </c>
    </row>
    <row r="58" spans="1:7" x14ac:dyDescent="0.35">
      <c r="C58" t="s">
        <v>385</v>
      </c>
      <c r="D58" t="s">
        <v>195</v>
      </c>
      <c r="E58" s="77">
        <v>5</v>
      </c>
      <c r="F58" s="77">
        <v>219</v>
      </c>
      <c r="G58" s="77">
        <v>1095</v>
      </c>
    </row>
    <row r="59" spans="1:7" x14ac:dyDescent="0.35">
      <c r="C59" s="109" t="s">
        <v>392</v>
      </c>
      <c r="D59" s="109"/>
      <c r="E59" s="110">
        <v>5</v>
      </c>
      <c r="F59" s="110">
        <v>219</v>
      </c>
      <c r="G59" s="110">
        <v>1095</v>
      </c>
    </row>
    <row r="60" spans="1:7" x14ac:dyDescent="0.35">
      <c r="C60" t="s">
        <v>387</v>
      </c>
      <c r="D60" t="s">
        <v>390</v>
      </c>
      <c r="E60" s="77">
        <v>2</v>
      </c>
      <c r="F60" s="77">
        <v>1620</v>
      </c>
      <c r="G60" s="77">
        <v>3240</v>
      </c>
    </row>
    <row r="61" spans="1:7" x14ac:dyDescent="0.35">
      <c r="C61" s="109" t="s">
        <v>393</v>
      </c>
      <c r="D61" s="109"/>
      <c r="E61" s="110">
        <v>2</v>
      </c>
      <c r="F61" s="110">
        <v>1620</v>
      </c>
      <c r="G61" s="110">
        <v>3240</v>
      </c>
    </row>
    <row r="62" spans="1:7" x14ac:dyDescent="0.35">
      <c r="B62" s="80" t="s">
        <v>301</v>
      </c>
      <c r="C62" s="80"/>
      <c r="D62" s="80"/>
      <c r="E62" s="81">
        <v>49</v>
      </c>
      <c r="F62" s="81">
        <v>2483.1999999999998</v>
      </c>
      <c r="G62" s="81">
        <v>12622.2</v>
      </c>
    </row>
    <row r="63" spans="1:7" x14ac:dyDescent="0.35">
      <c r="B63" t="s">
        <v>357</v>
      </c>
      <c r="C63">
        <v>18634</v>
      </c>
      <c r="D63" t="s">
        <v>367</v>
      </c>
      <c r="E63" s="77">
        <v>20</v>
      </c>
      <c r="F63" s="77">
        <v>42</v>
      </c>
      <c r="G63" s="77">
        <v>840</v>
      </c>
    </row>
    <row r="64" spans="1:7" x14ac:dyDescent="0.35">
      <c r="C64" s="109" t="s">
        <v>494</v>
      </c>
      <c r="D64" s="109"/>
      <c r="E64" s="110">
        <v>20</v>
      </c>
      <c r="F64" s="110">
        <v>42</v>
      </c>
      <c r="G64" s="110">
        <v>840</v>
      </c>
    </row>
    <row r="65" spans="1:7" x14ac:dyDescent="0.35">
      <c r="C65">
        <v>18674</v>
      </c>
      <c r="D65" t="s">
        <v>360</v>
      </c>
      <c r="E65" s="77">
        <v>2</v>
      </c>
      <c r="F65" s="77">
        <v>50</v>
      </c>
      <c r="G65" s="77">
        <v>100</v>
      </c>
    </row>
    <row r="66" spans="1:7" x14ac:dyDescent="0.35">
      <c r="D66" t="s">
        <v>361</v>
      </c>
      <c r="E66" s="77">
        <v>2</v>
      </c>
      <c r="F66" s="77">
        <v>50</v>
      </c>
      <c r="G66" s="77">
        <v>100</v>
      </c>
    </row>
    <row r="67" spans="1:7" x14ac:dyDescent="0.35">
      <c r="C67" s="109" t="s">
        <v>495</v>
      </c>
      <c r="D67" s="109"/>
      <c r="E67" s="110">
        <v>4</v>
      </c>
      <c r="F67" s="110">
        <v>100</v>
      </c>
      <c r="G67" s="110">
        <v>200</v>
      </c>
    </row>
    <row r="68" spans="1:7" x14ac:dyDescent="0.35">
      <c r="B68" s="80" t="s">
        <v>496</v>
      </c>
      <c r="C68" s="80"/>
      <c r="D68" s="80"/>
      <c r="E68" s="81">
        <v>24</v>
      </c>
      <c r="F68" s="81">
        <v>142</v>
      </c>
      <c r="G68" s="81">
        <v>1040</v>
      </c>
    </row>
    <row r="69" spans="1:7" x14ac:dyDescent="0.35">
      <c r="B69" t="s">
        <v>394</v>
      </c>
      <c r="C69" t="s">
        <v>358</v>
      </c>
      <c r="D69" t="s">
        <v>16</v>
      </c>
      <c r="E69" s="77">
        <v>5</v>
      </c>
      <c r="F69" s="77">
        <v>210</v>
      </c>
      <c r="G69" s="77">
        <v>1050</v>
      </c>
    </row>
    <row r="70" spans="1:7" x14ac:dyDescent="0.35">
      <c r="C70" s="109" t="s">
        <v>497</v>
      </c>
      <c r="D70" s="109"/>
      <c r="E70" s="110">
        <v>5</v>
      </c>
      <c r="F70" s="110">
        <v>210</v>
      </c>
      <c r="G70" s="110">
        <v>1050</v>
      </c>
    </row>
    <row r="71" spans="1:7" x14ac:dyDescent="0.35">
      <c r="B71" s="80" t="s">
        <v>395</v>
      </c>
      <c r="C71" s="80"/>
      <c r="D71" s="80"/>
      <c r="E71" s="81">
        <v>5</v>
      </c>
      <c r="F71" s="81">
        <v>210</v>
      </c>
      <c r="G71" s="81">
        <v>1050</v>
      </c>
    </row>
    <row r="72" spans="1:7" x14ac:dyDescent="0.35">
      <c r="B72" t="s">
        <v>354</v>
      </c>
      <c r="C72" t="s">
        <v>359</v>
      </c>
      <c r="D72" t="s">
        <v>363</v>
      </c>
      <c r="E72" s="77">
        <v>4</v>
      </c>
      <c r="F72" s="77">
        <v>305</v>
      </c>
      <c r="G72" s="77">
        <v>1220</v>
      </c>
    </row>
    <row r="73" spans="1:7" x14ac:dyDescent="0.35">
      <c r="C73" s="109" t="s">
        <v>498</v>
      </c>
      <c r="D73" s="109"/>
      <c r="E73" s="110">
        <v>4</v>
      </c>
      <c r="F73" s="110">
        <v>305</v>
      </c>
      <c r="G73" s="110">
        <v>1220</v>
      </c>
    </row>
    <row r="74" spans="1:7" x14ac:dyDescent="0.35">
      <c r="B74" s="80" t="s">
        <v>499</v>
      </c>
      <c r="C74" s="80"/>
      <c r="D74" s="80"/>
      <c r="E74" s="81">
        <v>4</v>
      </c>
      <c r="F74" s="81">
        <v>305</v>
      </c>
      <c r="G74" s="81">
        <v>1220</v>
      </c>
    </row>
    <row r="75" spans="1:7" x14ac:dyDescent="0.35">
      <c r="A75" s="51" t="s">
        <v>187</v>
      </c>
      <c r="B75" s="51"/>
      <c r="C75" s="51"/>
      <c r="D75" s="51"/>
      <c r="E75" s="78">
        <v>82</v>
      </c>
      <c r="F75" s="78">
        <v>3140.2</v>
      </c>
      <c r="G75" s="78">
        <v>15932.2</v>
      </c>
    </row>
    <row r="76" spans="1:7" x14ac:dyDescent="0.35">
      <c r="A76">
        <v>6</v>
      </c>
      <c r="B76" t="s">
        <v>10</v>
      </c>
      <c r="C76" t="s">
        <v>74</v>
      </c>
      <c r="D76" t="s">
        <v>19</v>
      </c>
      <c r="E76" s="77">
        <v>12</v>
      </c>
      <c r="F76" s="77">
        <v>77.5</v>
      </c>
      <c r="G76" s="77">
        <v>930</v>
      </c>
    </row>
    <row r="77" spans="1:7" x14ac:dyDescent="0.35">
      <c r="D77" t="s">
        <v>178</v>
      </c>
      <c r="E77" s="77">
        <v>16</v>
      </c>
      <c r="F77" s="77">
        <v>253.8</v>
      </c>
      <c r="G77" s="77">
        <v>4060.8</v>
      </c>
    </row>
    <row r="78" spans="1:7" x14ac:dyDescent="0.35">
      <c r="D78" t="s">
        <v>17</v>
      </c>
      <c r="E78" s="77">
        <v>2</v>
      </c>
      <c r="F78" s="77">
        <v>176</v>
      </c>
      <c r="G78" s="77">
        <v>352</v>
      </c>
    </row>
    <row r="79" spans="1:7" x14ac:dyDescent="0.35">
      <c r="D79" t="s">
        <v>15</v>
      </c>
      <c r="E79" s="77">
        <v>1</v>
      </c>
      <c r="F79" s="77">
        <v>1181.25</v>
      </c>
      <c r="G79" s="77">
        <v>1181.25</v>
      </c>
    </row>
    <row r="80" spans="1:7" x14ac:dyDescent="0.35">
      <c r="C80" s="109" t="s">
        <v>302</v>
      </c>
      <c r="D80" s="109"/>
      <c r="E80" s="110">
        <v>31</v>
      </c>
      <c r="F80" s="110">
        <v>1688.55</v>
      </c>
      <c r="G80" s="110">
        <v>6524.05</v>
      </c>
    </row>
    <row r="81" spans="1:7" x14ac:dyDescent="0.35">
      <c r="B81" s="80" t="s">
        <v>301</v>
      </c>
      <c r="C81" s="80"/>
      <c r="D81" s="80"/>
      <c r="E81" s="81">
        <v>31</v>
      </c>
      <c r="F81" s="81">
        <v>1688.55</v>
      </c>
      <c r="G81" s="81">
        <v>6524.05</v>
      </c>
    </row>
    <row r="82" spans="1:7" x14ac:dyDescent="0.35">
      <c r="B82" t="s">
        <v>20</v>
      </c>
      <c r="C82">
        <v>100620</v>
      </c>
      <c r="D82" t="s">
        <v>21</v>
      </c>
      <c r="E82" s="77">
        <v>1</v>
      </c>
      <c r="F82" s="77">
        <v>470</v>
      </c>
      <c r="G82" s="77">
        <v>470</v>
      </c>
    </row>
    <row r="83" spans="1:7" x14ac:dyDescent="0.35">
      <c r="C83" s="109" t="s">
        <v>500</v>
      </c>
      <c r="D83" s="109"/>
      <c r="E83" s="110">
        <v>1</v>
      </c>
      <c r="F83" s="110">
        <v>470</v>
      </c>
      <c r="G83" s="110">
        <v>470</v>
      </c>
    </row>
    <row r="84" spans="1:7" x14ac:dyDescent="0.35">
      <c r="B84" s="80" t="s">
        <v>501</v>
      </c>
      <c r="C84" s="80"/>
      <c r="D84" s="80"/>
      <c r="E84" s="81">
        <v>1</v>
      </c>
      <c r="F84" s="81">
        <v>470</v>
      </c>
      <c r="G84" s="81">
        <v>470</v>
      </c>
    </row>
    <row r="85" spans="1:7" x14ac:dyDescent="0.35">
      <c r="A85" s="51" t="s">
        <v>183</v>
      </c>
      <c r="B85" s="51"/>
      <c r="C85" s="51"/>
      <c r="D85" s="51"/>
      <c r="E85" s="78">
        <v>32</v>
      </c>
      <c r="F85" s="78">
        <v>2158.5500000000002</v>
      </c>
      <c r="G85" s="78">
        <v>6994.05</v>
      </c>
    </row>
    <row r="86" spans="1:7" x14ac:dyDescent="0.35">
      <c r="A86">
        <v>7</v>
      </c>
      <c r="B86" t="s">
        <v>10</v>
      </c>
      <c r="C86" t="s">
        <v>75</v>
      </c>
      <c r="D86" t="s">
        <v>19</v>
      </c>
      <c r="E86" s="77">
        <v>20</v>
      </c>
      <c r="F86" s="77">
        <v>77.5</v>
      </c>
      <c r="G86" s="77">
        <v>1550</v>
      </c>
    </row>
    <row r="87" spans="1:7" x14ac:dyDescent="0.35">
      <c r="D87" t="s">
        <v>177</v>
      </c>
      <c r="E87" s="77">
        <v>20</v>
      </c>
      <c r="F87" s="77">
        <v>173.9</v>
      </c>
      <c r="G87" s="77">
        <v>3478</v>
      </c>
    </row>
    <row r="88" spans="1:7" x14ac:dyDescent="0.35">
      <c r="D88" t="s">
        <v>29</v>
      </c>
      <c r="E88" s="77">
        <v>4</v>
      </c>
      <c r="F88" s="77">
        <v>1155</v>
      </c>
      <c r="G88" s="77">
        <v>4620</v>
      </c>
    </row>
    <row r="89" spans="1:7" x14ac:dyDescent="0.35">
      <c r="D89" t="s">
        <v>28</v>
      </c>
      <c r="E89" s="77">
        <v>40</v>
      </c>
      <c r="F89" s="77">
        <v>17.5</v>
      </c>
      <c r="G89" s="77">
        <v>700</v>
      </c>
    </row>
    <row r="90" spans="1:7" x14ac:dyDescent="0.35">
      <c r="C90" s="109" t="s">
        <v>303</v>
      </c>
      <c r="D90" s="109"/>
      <c r="E90" s="110">
        <v>84</v>
      </c>
      <c r="F90" s="110">
        <v>1423.9</v>
      </c>
      <c r="G90" s="110">
        <v>10348</v>
      </c>
    </row>
    <row r="91" spans="1:7" x14ac:dyDescent="0.35">
      <c r="C91" t="s">
        <v>76</v>
      </c>
      <c r="D91" t="s">
        <v>31</v>
      </c>
      <c r="E91" s="77">
        <v>2</v>
      </c>
      <c r="F91" s="77">
        <v>1155</v>
      </c>
      <c r="G91" s="77">
        <v>2310</v>
      </c>
    </row>
    <row r="92" spans="1:7" x14ac:dyDescent="0.35">
      <c r="D92" t="s">
        <v>29</v>
      </c>
      <c r="E92" s="77">
        <v>8</v>
      </c>
      <c r="F92" s="77">
        <v>1155</v>
      </c>
      <c r="G92" s="77">
        <v>9240</v>
      </c>
    </row>
    <row r="93" spans="1:7" x14ac:dyDescent="0.35">
      <c r="C93" s="109" t="s">
        <v>304</v>
      </c>
      <c r="D93" s="109"/>
      <c r="E93" s="110">
        <v>10</v>
      </c>
      <c r="F93" s="110">
        <v>2310</v>
      </c>
      <c r="G93" s="110">
        <v>11550</v>
      </c>
    </row>
    <row r="94" spans="1:7" x14ac:dyDescent="0.35">
      <c r="C94" t="s">
        <v>77</v>
      </c>
      <c r="D94" t="s">
        <v>16</v>
      </c>
      <c r="E94" s="77">
        <v>10</v>
      </c>
      <c r="F94" s="77">
        <v>172</v>
      </c>
      <c r="G94" s="77">
        <v>1720</v>
      </c>
    </row>
    <row r="95" spans="1:7" x14ac:dyDescent="0.35">
      <c r="D95" t="s">
        <v>15</v>
      </c>
      <c r="E95" s="77">
        <v>1</v>
      </c>
      <c r="F95" s="77">
        <v>1181.25</v>
      </c>
      <c r="G95" s="77">
        <v>1181.25</v>
      </c>
    </row>
    <row r="96" spans="1:7" x14ac:dyDescent="0.35">
      <c r="D96" t="s">
        <v>14</v>
      </c>
      <c r="E96" s="77">
        <v>2</v>
      </c>
      <c r="F96" s="77">
        <v>1181.25</v>
      </c>
      <c r="G96" s="77">
        <v>2362.5</v>
      </c>
    </row>
    <row r="97" spans="1:7" x14ac:dyDescent="0.35">
      <c r="C97" s="109" t="s">
        <v>305</v>
      </c>
      <c r="D97" s="109"/>
      <c r="E97" s="110">
        <v>13</v>
      </c>
      <c r="F97" s="110">
        <v>2534.5</v>
      </c>
      <c r="G97" s="110">
        <v>5263.75</v>
      </c>
    </row>
    <row r="98" spans="1:7" x14ac:dyDescent="0.35">
      <c r="C98" t="s">
        <v>78</v>
      </c>
      <c r="D98" t="s">
        <v>33</v>
      </c>
      <c r="E98" s="77">
        <v>1</v>
      </c>
      <c r="F98" s="77">
        <v>825</v>
      </c>
      <c r="G98" s="77">
        <v>825</v>
      </c>
    </row>
    <row r="99" spans="1:7" x14ac:dyDescent="0.35">
      <c r="C99" s="109" t="s">
        <v>306</v>
      </c>
      <c r="D99" s="109"/>
      <c r="E99" s="110">
        <v>1</v>
      </c>
      <c r="F99" s="110">
        <v>825</v>
      </c>
      <c r="G99" s="110">
        <v>825</v>
      </c>
    </row>
    <row r="100" spans="1:7" x14ac:dyDescent="0.35">
      <c r="B100" s="80" t="s">
        <v>301</v>
      </c>
      <c r="C100" s="80"/>
      <c r="D100" s="80"/>
      <c r="E100" s="81">
        <v>108</v>
      </c>
      <c r="F100" s="81">
        <v>7093.4</v>
      </c>
      <c r="G100" s="81">
        <v>27986.75</v>
      </c>
    </row>
    <row r="101" spans="1:7" x14ac:dyDescent="0.35">
      <c r="B101" t="s">
        <v>36</v>
      </c>
      <c r="C101" t="s">
        <v>109</v>
      </c>
      <c r="D101" t="s">
        <v>37</v>
      </c>
      <c r="E101" s="77">
        <v>1</v>
      </c>
      <c r="F101" s="77">
        <v>180</v>
      </c>
      <c r="G101" s="77">
        <v>180</v>
      </c>
    </row>
    <row r="102" spans="1:7" x14ac:dyDescent="0.35">
      <c r="C102" s="109" t="s">
        <v>502</v>
      </c>
      <c r="D102" s="109"/>
      <c r="E102" s="110">
        <v>1</v>
      </c>
      <c r="F102" s="110">
        <v>180</v>
      </c>
      <c r="G102" s="110">
        <v>180</v>
      </c>
    </row>
    <row r="103" spans="1:7" x14ac:dyDescent="0.35">
      <c r="B103" s="80" t="s">
        <v>503</v>
      </c>
      <c r="C103" s="80"/>
      <c r="D103" s="80"/>
      <c r="E103" s="81">
        <v>1</v>
      </c>
      <c r="F103" s="81">
        <v>180</v>
      </c>
      <c r="G103" s="81">
        <v>180</v>
      </c>
    </row>
    <row r="104" spans="1:7" x14ac:dyDescent="0.35">
      <c r="A104" s="51" t="s">
        <v>188</v>
      </c>
      <c r="B104" s="51"/>
      <c r="C104" s="51"/>
      <c r="D104" s="51"/>
      <c r="E104" s="78">
        <v>109</v>
      </c>
      <c r="F104" s="78">
        <v>7273.4</v>
      </c>
      <c r="G104" s="78">
        <v>28166.75</v>
      </c>
    </row>
    <row r="105" spans="1:7" x14ac:dyDescent="0.35">
      <c r="A105">
        <v>8</v>
      </c>
      <c r="B105" t="s">
        <v>10</v>
      </c>
      <c r="C105" t="s">
        <v>81</v>
      </c>
      <c r="D105" t="s">
        <v>64</v>
      </c>
      <c r="E105" s="77">
        <v>10</v>
      </c>
      <c r="F105" s="77">
        <v>1155</v>
      </c>
      <c r="G105" s="77">
        <v>11550</v>
      </c>
    </row>
    <row r="106" spans="1:7" x14ac:dyDescent="0.35">
      <c r="C106" s="109" t="s">
        <v>307</v>
      </c>
      <c r="D106" s="109"/>
      <c r="E106" s="110">
        <v>10</v>
      </c>
      <c r="F106" s="110">
        <v>1155</v>
      </c>
      <c r="G106" s="110">
        <v>11550</v>
      </c>
    </row>
    <row r="107" spans="1:7" x14ac:dyDescent="0.35">
      <c r="C107" t="s">
        <v>82</v>
      </c>
      <c r="D107" t="s">
        <v>63</v>
      </c>
      <c r="E107" s="77">
        <v>1</v>
      </c>
      <c r="F107" s="77">
        <v>345</v>
      </c>
      <c r="G107" s="77">
        <v>345</v>
      </c>
    </row>
    <row r="108" spans="1:7" x14ac:dyDescent="0.35">
      <c r="D108" t="s">
        <v>29</v>
      </c>
      <c r="E108" s="77">
        <v>5</v>
      </c>
      <c r="F108" s="77">
        <v>1155</v>
      </c>
      <c r="G108" s="77">
        <v>5775</v>
      </c>
    </row>
    <row r="109" spans="1:7" x14ac:dyDescent="0.35">
      <c r="C109" s="109" t="s">
        <v>308</v>
      </c>
      <c r="D109" s="109"/>
      <c r="E109" s="110">
        <v>6</v>
      </c>
      <c r="F109" s="110">
        <v>1500</v>
      </c>
      <c r="G109" s="110">
        <v>6120</v>
      </c>
    </row>
    <row r="110" spans="1:7" x14ac:dyDescent="0.35">
      <c r="C110" t="s">
        <v>108</v>
      </c>
      <c r="D110" t="s">
        <v>181</v>
      </c>
      <c r="E110" s="77">
        <v>4</v>
      </c>
      <c r="F110" s="77">
        <v>253.69</v>
      </c>
      <c r="G110" s="77">
        <v>1015.2</v>
      </c>
    </row>
    <row r="111" spans="1:7" x14ac:dyDescent="0.35">
      <c r="C111" s="109" t="s">
        <v>309</v>
      </c>
      <c r="D111" s="109"/>
      <c r="E111" s="110">
        <v>4</v>
      </c>
      <c r="F111" s="110">
        <v>253.69</v>
      </c>
      <c r="G111" s="110">
        <v>1015.2</v>
      </c>
    </row>
    <row r="112" spans="1:7" x14ac:dyDescent="0.35">
      <c r="C112" t="s">
        <v>79</v>
      </c>
      <c r="D112" t="s">
        <v>29</v>
      </c>
      <c r="E112" s="77">
        <v>5</v>
      </c>
      <c r="F112" s="77">
        <v>1155</v>
      </c>
      <c r="G112" s="77">
        <v>5775</v>
      </c>
    </row>
    <row r="113" spans="1:7" x14ac:dyDescent="0.35">
      <c r="C113" s="109" t="s">
        <v>310</v>
      </c>
      <c r="D113" s="109"/>
      <c r="E113" s="110">
        <v>5</v>
      </c>
      <c r="F113" s="110">
        <v>1155</v>
      </c>
      <c r="G113" s="110">
        <v>5775</v>
      </c>
    </row>
    <row r="114" spans="1:7" x14ac:dyDescent="0.35">
      <c r="C114" t="s">
        <v>80</v>
      </c>
      <c r="D114" t="s">
        <v>55</v>
      </c>
      <c r="E114" s="77">
        <v>2</v>
      </c>
      <c r="F114" s="77">
        <v>172</v>
      </c>
      <c r="G114" s="77">
        <v>344</v>
      </c>
    </row>
    <row r="115" spans="1:7" x14ac:dyDescent="0.35">
      <c r="C115" s="109" t="s">
        <v>311</v>
      </c>
      <c r="D115" s="109"/>
      <c r="E115" s="110">
        <v>2</v>
      </c>
      <c r="F115" s="110">
        <v>172</v>
      </c>
      <c r="G115" s="110">
        <v>344</v>
      </c>
    </row>
    <row r="116" spans="1:7" x14ac:dyDescent="0.35">
      <c r="C116" t="s">
        <v>377</v>
      </c>
      <c r="D116" t="s">
        <v>17</v>
      </c>
      <c r="E116" s="77">
        <v>4</v>
      </c>
      <c r="F116" s="77">
        <v>176</v>
      </c>
      <c r="G116" s="77">
        <v>704</v>
      </c>
    </row>
    <row r="117" spans="1:7" x14ac:dyDescent="0.35">
      <c r="C117" s="109" t="s">
        <v>380</v>
      </c>
      <c r="D117" s="109"/>
      <c r="E117" s="110">
        <v>4</v>
      </c>
      <c r="F117" s="110">
        <v>176</v>
      </c>
      <c r="G117" s="110">
        <v>704</v>
      </c>
    </row>
    <row r="118" spans="1:7" x14ac:dyDescent="0.35">
      <c r="B118" s="80" t="s">
        <v>301</v>
      </c>
      <c r="C118" s="80"/>
      <c r="D118" s="80"/>
      <c r="E118" s="81">
        <v>31</v>
      </c>
      <c r="F118" s="81">
        <v>4411.6900000000005</v>
      </c>
      <c r="G118" s="81">
        <v>25508.2</v>
      </c>
    </row>
    <row r="119" spans="1:7" x14ac:dyDescent="0.35">
      <c r="B119" t="s">
        <v>36</v>
      </c>
      <c r="C119" t="s">
        <v>110</v>
      </c>
      <c r="D119" t="s">
        <v>37</v>
      </c>
      <c r="E119" s="77">
        <v>2</v>
      </c>
      <c r="F119" s="77">
        <v>180</v>
      </c>
      <c r="G119" s="77">
        <v>360</v>
      </c>
    </row>
    <row r="120" spans="1:7" x14ac:dyDescent="0.35">
      <c r="C120" s="109" t="s">
        <v>504</v>
      </c>
      <c r="D120" s="109"/>
      <c r="E120" s="110">
        <v>2</v>
      </c>
      <c r="F120" s="110">
        <v>180</v>
      </c>
      <c r="G120" s="110">
        <v>360</v>
      </c>
    </row>
    <row r="121" spans="1:7" x14ac:dyDescent="0.35">
      <c r="B121" s="80" t="s">
        <v>503</v>
      </c>
      <c r="C121" s="80"/>
      <c r="D121" s="80"/>
      <c r="E121" s="81">
        <v>2</v>
      </c>
      <c r="F121" s="81">
        <v>180</v>
      </c>
      <c r="G121" s="81">
        <v>360</v>
      </c>
    </row>
    <row r="122" spans="1:7" x14ac:dyDescent="0.35">
      <c r="A122" s="51" t="s">
        <v>186</v>
      </c>
      <c r="B122" s="51"/>
      <c r="C122" s="51"/>
      <c r="D122" s="51"/>
      <c r="E122" s="78">
        <v>33</v>
      </c>
      <c r="F122" s="78">
        <v>4591.6900000000005</v>
      </c>
      <c r="G122" s="78">
        <v>25868.2</v>
      </c>
    </row>
    <row r="123" spans="1:7" x14ac:dyDescent="0.35">
      <c r="A123">
        <v>9</v>
      </c>
      <c r="B123" t="s">
        <v>10</v>
      </c>
      <c r="C123" t="s">
        <v>83</v>
      </c>
      <c r="D123" t="s">
        <v>33</v>
      </c>
      <c r="E123" s="77">
        <v>1</v>
      </c>
      <c r="F123" s="77">
        <v>900</v>
      </c>
      <c r="G123" s="77">
        <v>900</v>
      </c>
    </row>
    <row r="124" spans="1:7" x14ac:dyDescent="0.35">
      <c r="C124" s="109" t="s">
        <v>312</v>
      </c>
      <c r="D124" s="109"/>
      <c r="E124" s="110">
        <v>1</v>
      </c>
      <c r="F124" s="110">
        <v>900</v>
      </c>
      <c r="G124" s="110">
        <v>900</v>
      </c>
    </row>
    <row r="125" spans="1:7" x14ac:dyDescent="0.35">
      <c r="C125" t="s">
        <v>107</v>
      </c>
      <c r="D125" t="s">
        <v>19</v>
      </c>
      <c r="E125" s="77">
        <v>20</v>
      </c>
      <c r="F125" s="77">
        <v>77.5</v>
      </c>
      <c r="G125" s="77">
        <v>1550</v>
      </c>
    </row>
    <row r="126" spans="1:7" x14ac:dyDescent="0.35">
      <c r="D126" t="s">
        <v>16</v>
      </c>
      <c r="E126" s="77">
        <v>20</v>
      </c>
      <c r="F126" s="77">
        <v>168</v>
      </c>
      <c r="G126" s="77">
        <v>3360</v>
      </c>
    </row>
    <row r="127" spans="1:7" x14ac:dyDescent="0.35">
      <c r="C127" s="109" t="s">
        <v>313</v>
      </c>
      <c r="D127" s="109"/>
      <c r="E127" s="110">
        <v>40</v>
      </c>
      <c r="F127" s="110">
        <v>245.5</v>
      </c>
      <c r="G127" s="110">
        <v>4910</v>
      </c>
    </row>
    <row r="128" spans="1:7" x14ac:dyDescent="0.35">
      <c r="C128" t="s">
        <v>106</v>
      </c>
      <c r="D128" t="s">
        <v>271</v>
      </c>
      <c r="E128" s="77">
        <v>1</v>
      </c>
      <c r="F128" s="77">
        <v>300</v>
      </c>
      <c r="G128" s="77">
        <v>300</v>
      </c>
    </row>
    <row r="129" spans="1:7" x14ac:dyDescent="0.35">
      <c r="D129" t="s">
        <v>29</v>
      </c>
      <c r="E129" s="77">
        <v>5</v>
      </c>
      <c r="F129" s="77">
        <v>1122</v>
      </c>
      <c r="G129" s="77">
        <v>5610</v>
      </c>
    </row>
    <row r="130" spans="1:7" x14ac:dyDescent="0.35">
      <c r="C130" s="109" t="s">
        <v>314</v>
      </c>
      <c r="D130" s="109"/>
      <c r="E130" s="110">
        <v>6</v>
      </c>
      <c r="F130" s="110">
        <v>1422</v>
      </c>
      <c r="G130" s="110">
        <v>5910</v>
      </c>
    </row>
    <row r="131" spans="1:7" x14ac:dyDescent="0.35">
      <c r="C131" t="s">
        <v>85</v>
      </c>
      <c r="D131" t="s">
        <v>181</v>
      </c>
      <c r="E131" s="77">
        <v>6</v>
      </c>
      <c r="F131" s="77">
        <v>253.8</v>
      </c>
      <c r="G131" s="77">
        <v>1522.8000000000002</v>
      </c>
    </row>
    <row r="132" spans="1:7" x14ac:dyDescent="0.35">
      <c r="D132" t="s">
        <v>178</v>
      </c>
      <c r="E132" s="77">
        <v>6</v>
      </c>
      <c r="F132" s="77">
        <v>253.8</v>
      </c>
      <c r="G132" s="77">
        <v>1522.8000000000002</v>
      </c>
    </row>
    <row r="133" spans="1:7" x14ac:dyDescent="0.35">
      <c r="D133" t="s">
        <v>16</v>
      </c>
      <c r="E133" s="77">
        <v>10</v>
      </c>
      <c r="F133" s="77">
        <v>168</v>
      </c>
      <c r="G133" s="77">
        <v>1680</v>
      </c>
    </row>
    <row r="134" spans="1:7" x14ac:dyDescent="0.35">
      <c r="D134" t="s">
        <v>31</v>
      </c>
      <c r="E134" s="77">
        <v>2</v>
      </c>
      <c r="F134" s="77">
        <v>1111</v>
      </c>
      <c r="G134" s="77">
        <v>2222</v>
      </c>
    </row>
    <row r="135" spans="1:7" x14ac:dyDescent="0.35">
      <c r="D135" t="s">
        <v>29</v>
      </c>
      <c r="E135" s="77">
        <v>10</v>
      </c>
      <c r="F135" s="77">
        <v>1111</v>
      </c>
      <c r="G135" s="77">
        <v>11110</v>
      </c>
    </row>
    <row r="136" spans="1:7" x14ac:dyDescent="0.35">
      <c r="C136" s="109" t="s">
        <v>315</v>
      </c>
      <c r="D136" s="109"/>
      <c r="E136" s="110">
        <v>34</v>
      </c>
      <c r="F136" s="110">
        <v>2897.6</v>
      </c>
      <c r="G136" s="110">
        <v>18057.599999999999</v>
      </c>
    </row>
    <row r="137" spans="1:7" x14ac:dyDescent="0.35">
      <c r="B137" s="80" t="s">
        <v>301</v>
      </c>
      <c r="C137" s="80"/>
      <c r="D137" s="80"/>
      <c r="E137" s="81">
        <v>81</v>
      </c>
      <c r="F137" s="81">
        <v>5465.1</v>
      </c>
      <c r="G137" s="81">
        <v>29777.599999999999</v>
      </c>
    </row>
    <row r="138" spans="1:7" x14ac:dyDescent="0.35">
      <c r="B138" t="s">
        <v>36</v>
      </c>
      <c r="C138" t="s">
        <v>111</v>
      </c>
      <c r="D138" t="s">
        <v>37</v>
      </c>
      <c r="E138" s="77">
        <v>6</v>
      </c>
      <c r="F138" s="77">
        <v>192</v>
      </c>
      <c r="G138" s="77">
        <v>1152</v>
      </c>
    </row>
    <row r="139" spans="1:7" x14ac:dyDescent="0.35">
      <c r="C139" s="109" t="s">
        <v>505</v>
      </c>
      <c r="D139" s="109"/>
      <c r="E139" s="110">
        <v>6</v>
      </c>
      <c r="F139" s="110">
        <v>192</v>
      </c>
      <c r="G139" s="110">
        <v>1152</v>
      </c>
    </row>
    <row r="140" spans="1:7" x14ac:dyDescent="0.35">
      <c r="B140" s="80" t="s">
        <v>503</v>
      </c>
      <c r="C140" s="80"/>
      <c r="D140" s="80"/>
      <c r="E140" s="81">
        <v>6</v>
      </c>
      <c r="F140" s="81">
        <v>192</v>
      </c>
      <c r="G140" s="81">
        <v>1152</v>
      </c>
    </row>
    <row r="141" spans="1:7" x14ac:dyDescent="0.35">
      <c r="A141" s="51" t="s">
        <v>184</v>
      </c>
      <c r="B141" s="51"/>
      <c r="C141" s="51"/>
      <c r="D141" s="51"/>
      <c r="E141" s="78">
        <v>87</v>
      </c>
      <c r="F141" s="78">
        <v>5657.1</v>
      </c>
      <c r="G141" s="78">
        <v>30929.599999999999</v>
      </c>
    </row>
    <row r="142" spans="1:7" x14ac:dyDescent="0.35">
      <c r="A142">
        <v>10</v>
      </c>
      <c r="B142" t="s">
        <v>10</v>
      </c>
      <c r="C142" t="s">
        <v>149</v>
      </c>
      <c r="D142" t="s">
        <v>181</v>
      </c>
      <c r="E142" s="77">
        <v>15</v>
      </c>
      <c r="F142" s="77">
        <v>253.8</v>
      </c>
      <c r="G142" s="77">
        <v>3807</v>
      </c>
    </row>
    <row r="143" spans="1:7" x14ac:dyDescent="0.35">
      <c r="D143" t="s">
        <v>177</v>
      </c>
      <c r="E143" s="77">
        <v>20</v>
      </c>
      <c r="F143" s="77">
        <v>173.9</v>
      </c>
      <c r="G143" s="77">
        <v>3478</v>
      </c>
    </row>
    <row r="144" spans="1:7" x14ac:dyDescent="0.35">
      <c r="D144" t="s">
        <v>178</v>
      </c>
      <c r="E144" s="77">
        <v>20</v>
      </c>
      <c r="F144" s="77">
        <v>253.8</v>
      </c>
      <c r="G144" s="77">
        <v>5076</v>
      </c>
    </row>
    <row r="145" spans="3:7" x14ac:dyDescent="0.35">
      <c r="C145" s="109" t="s">
        <v>316</v>
      </c>
      <c r="D145" s="109"/>
      <c r="E145" s="110">
        <v>55</v>
      </c>
      <c r="F145" s="110">
        <v>681.5</v>
      </c>
      <c r="G145" s="110">
        <v>12361</v>
      </c>
    </row>
    <row r="146" spans="3:7" x14ac:dyDescent="0.35">
      <c r="C146" t="s">
        <v>119</v>
      </c>
      <c r="D146" t="s">
        <v>29</v>
      </c>
      <c r="E146" s="77">
        <v>10</v>
      </c>
      <c r="F146" s="77">
        <v>1111</v>
      </c>
      <c r="G146" s="77">
        <v>11110</v>
      </c>
    </row>
    <row r="147" spans="3:7" x14ac:dyDescent="0.35">
      <c r="C147" s="109" t="s">
        <v>317</v>
      </c>
      <c r="D147" s="109"/>
      <c r="E147" s="110">
        <v>10</v>
      </c>
      <c r="F147" s="110">
        <v>1111</v>
      </c>
      <c r="G147" s="110">
        <v>11110</v>
      </c>
    </row>
    <row r="148" spans="3:7" x14ac:dyDescent="0.35">
      <c r="C148" t="s">
        <v>122</v>
      </c>
      <c r="D148" t="s">
        <v>19</v>
      </c>
      <c r="E148" s="77">
        <v>20</v>
      </c>
      <c r="F148" s="77">
        <v>77.5</v>
      </c>
      <c r="G148" s="77">
        <v>1550</v>
      </c>
    </row>
    <row r="149" spans="3:7" x14ac:dyDescent="0.35">
      <c r="D149" t="s">
        <v>16</v>
      </c>
      <c r="E149" s="77">
        <v>20</v>
      </c>
      <c r="F149" s="77">
        <v>168</v>
      </c>
      <c r="G149" s="77">
        <v>3360</v>
      </c>
    </row>
    <row r="150" spans="3:7" x14ac:dyDescent="0.35">
      <c r="D150" t="s">
        <v>31</v>
      </c>
      <c r="E150" s="77">
        <v>5</v>
      </c>
      <c r="F150" s="77">
        <v>1111</v>
      </c>
      <c r="G150" s="77">
        <v>5555</v>
      </c>
    </row>
    <row r="151" spans="3:7" x14ac:dyDescent="0.35">
      <c r="C151" s="109" t="s">
        <v>318</v>
      </c>
      <c r="D151" s="109"/>
      <c r="E151" s="110">
        <v>45</v>
      </c>
      <c r="F151" s="110">
        <v>1356.5</v>
      </c>
      <c r="G151" s="110">
        <v>10465</v>
      </c>
    </row>
    <row r="152" spans="3:7" x14ac:dyDescent="0.35">
      <c r="C152" t="s">
        <v>128</v>
      </c>
      <c r="D152" t="s">
        <v>64</v>
      </c>
      <c r="E152" s="77">
        <v>10</v>
      </c>
      <c r="F152" s="77">
        <v>1111</v>
      </c>
      <c r="G152" s="77">
        <v>11110</v>
      </c>
    </row>
    <row r="153" spans="3:7" x14ac:dyDescent="0.35">
      <c r="C153" s="109" t="s">
        <v>319</v>
      </c>
      <c r="D153" s="109"/>
      <c r="E153" s="110">
        <v>10</v>
      </c>
      <c r="F153" s="110">
        <v>1111</v>
      </c>
      <c r="G153" s="110">
        <v>11110</v>
      </c>
    </row>
    <row r="154" spans="3:7" x14ac:dyDescent="0.35">
      <c r="C154" t="s">
        <v>123</v>
      </c>
      <c r="D154" t="s">
        <v>29</v>
      </c>
      <c r="E154" s="77">
        <v>10</v>
      </c>
      <c r="F154" s="77">
        <v>1111</v>
      </c>
      <c r="G154" s="77">
        <v>11110</v>
      </c>
    </row>
    <row r="155" spans="3:7" x14ac:dyDescent="0.35">
      <c r="C155" s="109" t="s">
        <v>320</v>
      </c>
      <c r="D155" s="109"/>
      <c r="E155" s="110">
        <v>10</v>
      </c>
      <c r="F155" s="110">
        <v>1111</v>
      </c>
      <c r="G155" s="110">
        <v>11110</v>
      </c>
    </row>
    <row r="156" spans="3:7" x14ac:dyDescent="0.35">
      <c r="C156" t="s">
        <v>127</v>
      </c>
      <c r="D156" t="s">
        <v>55</v>
      </c>
      <c r="E156" s="77">
        <v>2</v>
      </c>
      <c r="F156" s="77">
        <v>168</v>
      </c>
      <c r="G156" s="77">
        <v>336</v>
      </c>
    </row>
    <row r="157" spans="3:7" x14ac:dyDescent="0.35">
      <c r="C157" s="109" t="s">
        <v>321</v>
      </c>
      <c r="D157" s="109"/>
      <c r="E157" s="110">
        <v>2</v>
      </c>
      <c r="F157" s="110">
        <v>168</v>
      </c>
      <c r="G157" s="110">
        <v>336</v>
      </c>
    </row>
    <row r="158" spans="3:7" x14ac:dyDescent="0.35">
      <c r="C158" t="s">
        <v>125</v>
      </c>
      <c r="D158" t="s">
        <v>249</v>
      </c>
      <c r="E158" s="77">
        <v>4</v>
      </c>
      <c r="F158" s="77">
        <v>28</v>
      </c>
      <c r="G158" s="77">
        <v>112</v>
      </c>
    </row>
    <row r="159" spans="3:7" x14ac:dyDescent="0.35">
      <c r="C159" s="109" t="s">
        <v>322</v>
      </c>
      <c r="D159" s="109"/>
      <c r="E159" s="110">
        <v>4</v>
      </c>
      <c r="F159" s="110">
        <v>28</v>
      </c>
      <c r="G159" s="110">
        <v>112</v>
      </c>
    </row>
    <row r="160" spans="3:7" x14ac:dyDescent="0.35">
      <c r="C160" t="s">
        <v>129</v>
      </c>
      <c r="D160" t="s">
        <v>17</v>
      </c>
      <c r="E160" s="77">
        <v>4</v>
      </c>
      <c r="F160" s="77">
        <v>176</v>
      </c>
      <c r="G160" s="77">
        <v>704</v>
      </c>
    </row>
    <row r="161" spans="1:7" x14ac:dyDescent="0.35">
      <c r="D161" t="s">
        <v>140</v>
      </c>
      <c r="E161" s="77">
        <v>1</v>
      </c>
      <c r="F161" s="77">
        <v>450</v>
      </c>
      <c r="G161" s="77">
        <v>450</v>
      </c>
    </row>
    <row r="162" spans="1:7" x14ac:dyDescent="0.35">
      <c r="C162" s="109" t="s">
        <v>323</v>
      </c>
      <c r="D162" s="109"/>
      <c r="E162" s="110">
        <v>5</v>
      </c>
      <c r="F162" s="110">
        <v>626</v>
      </c>
      <c r="G162" s="110">
        <v>1154</v>
      </c>
    </row>
    <row r="163" spans="1:7" x14ac:dyDescent="0.35">
      <c r="C163" t="s">
        <v>176</v>
      </c>
      <c r="D163" t="s">
        <v>154</v>
      </c>
      <c r="E163" s="77">
        <v>1</v>
      </c>
      <c r="F163" s="77">
        <v>90</v>
      </c>
      <c r="G163" s="77">
        <v>90</v>
      </c>
    </row>
    <row r="164" spans="1:7" x14ac:dyDescent="0.35">
      <c r="C164" s="109" t="s">
        <v>324</v>
      </c>
      <c r="D164" s="109"/>
      <c r="E164" s="110">
        <v>1</v>
      </c>
      <c r="F164" s="110">
        <v>90</v>
      </c>
      <c r="G164" s="110">
        <v>90</v>
      </c>
    </row>
    <row r="165" spans="1:7" x14ac:dyDescent="0.35">
      <c r="B165" s="80" t="s">
        <v>301</v>
      </c>
      <c r="C165" s="80"/>
      <c r="D165" s="80"/>
      <c r="E165" s="81">
        <v>142</v>
      </c>
      <c r="F165" s="81">
        <v>6283</v>
      </c>
      <c r="G165" s="81">
        <v>57848</v>
      </c>
    </row>
    <row r="166" spans="1:7" x14ac:dyDescent="0.35">
      <c r="B166" t="s">
        <v>159</v>
      </c>
      <c r="C166" t="s">
        <v>394</v>
      </c>
      <c r="D166" t="s">
        <v>135</v>
      </c>
      <c r="E166" s="77">
        <v>1</v>
      </c>
      <c r="F166" s="77">
        <v>54</v>
      </c>
      <c r="G166" s="77">
        <v>54</v>
      </c>
    </row>
    <row r="167" spans="1:7" x14ac:dyDescent="0.35">
      <c r="C167" s="109" t="s">
        <v>395</v>
      </c>
      <c r="D167" s="109"/>
      <c r="E167" s="110">
        <v>1</v>
      </c>
      <c r="F167" s="110">
        <v>54</v>
      </c>
      <c r="G167" s="110">
        <v>54</v>
      </c>
    </row>
    <row r="168" spans="1:7" x14ac:dyDescent="0.35">
      <c r="B168" s="80" t="s">
        <v>493</v>
      </c>
      <c r="C168" s="80"/>
      <c r="D168" s="80"/>
      <c r="E168" s="81">
        <v>1</v>
      </c>
      <c r="F168" s="81">
        <v>54</v>
      </c>
      <c r="G168" s="81">
        <v>54</v>
      </c>
    </row>
    <row r="169" spans="1:7" x14ac:dyDescent="0.35">
      <c r="A169" s="51" t="s">
        <v>185</v>
      </c>
      <c r="B169" s="51"/>
      <c r="C169" s="51"/>
      <c r="D169" s="51"/>
      <c r="E169" s="78">
        <v>143</v>
      </c>
      <c r="F169" s="78">
        <v>6337</v>
      </c>
      <c r="G169" s="78">
        <v>57902</v>
      </c>
    </row>
    <row r="170" spans="1:7" x14ac:dyDescent="0.35">
      <c r="A170">
        <v>11</v>
      </c>
      <c r="B170" t="s">
        <v>10</v>
      </c>
      <c r="C170" t="s">
        <v>160</v>
      </c>
      <c r="D170" t="s">
        <v>29</v>
      </c>
      <c r="E170" s="77">
        <v>5</v>
      </c>
      <c r="F170" s="77">
        <v>1199</v>
      </c>
      <c r="G170" s="77">
        <v>5995</v>
      </c>
    </row>
    <row r="171" spans="1:7" x14ac:dyDescent="0.35">
      <c r="C171" s="109" t="s">
        <v>325</v>
      </c>
      <c r="D171" s="109"/>
      <c r="E171" s="110">
        <v>5</v>
      </c>
      <c r="F171" s="110">
        <v>1199</v>
      </c>
      <c r="G171" s="110">
        <v>5995</v>
      </c>
    </row>
    <row r="172" spans="1:7" x14ac:dyDescent="0.35">
      <c r="C172" t="s">
        <v>175</v>
      </c>
      <c r="D172" t="s">
        <v>29</v>
      </c>
      <c r="E172" s="77">
        <v>5</v>
      </c>
      <c r="F172" s="77">
        <v>1199</v>
      </c>
      <c r="G172" s="77">
        <v>5995</v>
      </c>
    </row>
    <row r="173" spans="1:7" x14ac:dyDescent="0.35">
      <c r="C173" s="109" t="s">
        <v>326</v>
      </c>
      <c r="D173" s="109"/>
      <c r="E173" s="110">
        <v>5</v>
      </c>
      <c r="F173" s="110">
        <v>1199</v>
      </c>
      <c r="G173" s="110">
        <v>5995</v>
      </c>
    </row>
    <row r="174" spans="1:7" x14ac:dyDescent="0.35">
      <c r="C174" t="s">
        <v>176</v>
      </c>
      <c r="D174" t="s">
        <v>63</v>
      </c>
      <c r="E174" s="77">
        <v>1</v>
      </c>
      <c r="F174" s="77">
        <v>345</v>
      </c>
      <c r="G174" s="77">
        <v>345</v>
      </c>
    </row>
    <row r="175" spans="1:7" x14ac:dyDescent="0.35">
      <c r="C175" s="109" t="s">
        <v>324</v>
      </c>
      <c r="D175" s="109"/>
      <c r="E175" s="110">
        <v>1</v>
      </c>
      <c r="F175" s="110">
        <v>345</v>
      </c>
      <c r="G175" s="110">
        <v>345</v>
      </c>
    </row>
    <row r="176" spans="1:7" x14ac:dyDescent="0.35">
      <c r="C176" t="s">
        <v>196</v>
      </c>
      <c r="D176" t="s">
        <v>197</v>
      </c>
      <c r="E176" s="77">
        <v>3</v>
      </c>
      <c r="F176" s="77">
        <v>297</v>
      </c>
      <c r="G176" s="77">
        <v>891</v>
      </c>
    </row>
    <row r="177" spans="1:7" x14ac:dyDescent="0.35">
      <c r="D177" t="s">
        <v>195</v>
      </c>
      <c r="E177" s="77">
        <v>20</v>
      </c>
      <c r="F177" s="77">
        <v>168</v>
      </c>
      <c r="G177" s="77">
        <v>3360</v>
      </c>
    </row>
    <row r="178" spans="1:7" x14ac:dyDescent="0.35">
      <c r="C178" s="109" t="s">
        <v>327</v>
      </c>
      <c r="D178" s="109"/>
      <c r="E178" s="110">
        <v>23</v>
      </c>
      <c r="F178" s="110">
        <v>465</v>
      </c>
      <c r="G178" s="110">
        <v>4251</v>
      </c>
    </row>
    <row r="179" spans="1:7" x14ac:dyDescent="0.35">
      <c r="C179" t="s">
        <v>161</v>
      </c>
      <c r="D179" t="s">
        <v>19</v>
      </c>
      <c r="E179" s="77">
        <v>20</v>
      </c>
      <c r="F179" s="77">
        <v>77.5</v>
      </c>
      <c r="G179" s="77">
        <v>1550</v>
      </c>
    </row>
    <row r="180" spans="1:7" x14ac:dyDescent="0.35">
      <c r="C180" s="109" t="s">
        <v>328</v>
      </c>
      <c r="D180" s="109"/>
      <c r="E180" s="110">
        <v>20</v>
      </c>
      <c r="F180" s="110">
        <v>77.5</v>
      </c>
      <c r="G180" s="110">
        <v>1550</v>
      </c>
    </row>
    <row r="181" spans="1:7" x14ac:dyDescent="0.35">
      <c r="B181" s="80" t="s">
        <v>301</v>
      </c>
      <c r="C181" s="80"/>
      <c r="D181" s="80"/>
      <c r="E181" s="81">
        <v>54</v>
      </c>
      <c r="F181" s="81">
        <v>3285.5</v>
      </c>
      <c r="G181" s="81">
        <v>18136</v>
      </c>
    </row>
    <row r="182" spans="1:7" x14ac:dyDescent="0.35">
      <c r="B182" t="s">
        <v>36</v>
      </c>
      <c r="C182" t="s">
        <v>162</v>
      </c>
      <c r="D182" t="s">
        <v>37</v>
      </c>
      <c r="E182" s="77">
        <v>10</v>
      </c>
      <c r="F182" s="77">
        <v>212</v>
      </c>
      <c r="G182" s="77">
        <v>2120</v>
      </c>
    </row>
    <row r="183" spans="1:7" x14ac:dyDescent="0.35">
      <c r="C183" s="109" t="s">
        <v>506</v>
      </c>
      <c r="D183" s="109"/>
      <c r="E183" s="110">
        <v>10</v>
      </c>
      <c r="F183" s="110">
        <v>212</v>
      </c>
      <c r="G183" s="110">
        <v>2120</v>
      </c>
    </row>
    <row r="184" spans="1:7" x14ac:dyDescent="0.35">
      <c r="B184" s="80" t="s">
        <v>503</v>
      </c>
      <c r="C184" s="80"/>
      <c r="D184" s="80"/>
      <c r="E184" s="81">
        <v>10</v>
      </c>
      <c r="F184" s="81">
        <v>212</v>
      </c>
      <c r="G184" s="81">
        <v>2120</v>
      </c>
    </row>
    <row r="185" spans="1:7" x14ac:dyDescent="0.35">
      <c r="A185" s="51" t="s">
        <v>189</v>
      </c>
      <c r="B185" s="51"/>
      <c r="C185" s="51"/>
      <c r="D185" s="51"/>
      <c r="E185" s="78">
        <v>64</v>
      </c>
      <c r="F185" s="78">
        <v>3497.5</v>
      </c>
      <c r="G185" s="78">
        <v>20256</v>
      </c>
    </row>
    <row r="186" spans="1:7" x14ac:dyDescent="0.35">
      <c r="A186">
        <v>12</v>
      </c>
      <c r="B186" t="s">
        <v>10</v>
      </c>
      <c r="C186" t="s">
        <v>208</v>
      </c>
      <c r="D186" t="s">
        <v>64</v>
      </c>
      <c r="E186" s="77">
        <v>20</v>
      </c>
      <c r="F186" s="77">
        <v>1452</v>
      </c>
      <c r="G186" s="77">
        <v>29040</v>
      </c>
    </row>
    <row r="187" spans="1:7" x14ac:dyDescent="0.35">
      <c r="C187" s="109" t="s">
        <v>329</v>
      </c>
      <c r="D187" s="109"/>
      <c r="E187" s="110">
        <v>20</v>
      </c>
      <c r="F187" s="110">
        <v>1452</v>
      </c>
      <c r="G187" s="110">
        <v>29040</v>
      </c>
    </row>
    <row r="188" spans="1:7" x14ac:dyDescent="0.35">
      <c r="C188" t="s">
        <v>279</v>
      </c>
      <c r="D188" t="s">
        <v>28</v>
      </c>
      <c r="E188" s="77">
        <v>40</v>
      </c>
      <c r="F188" s="77">
        <v>25</v>
      </c>
      <c r="G188" s="77">
        <v>1000</v>
      </c>
    </row>
    <row r="189" spans="1:7" x14ac:dyDescent="0.35">
      <c r="C189" s="109" t="s">
        <v>330</v>
      </c>
      <c r="D189" s="109"/>
      <c r="E189" s="110">
        <v>40</v>
      </c>
      <c r="F189" s="110">
        <v>25</v>
      </c>
      <c r="G189" s="110">
        <v>1000</v>
      </c>
    </row>
    <row r="190" spans="1:7" x14ac:dyDescent="0.35">
      <c r="C190" t="s">
        <v>280</v>
      </c>
      <c r="D190" t="s">
        <v>17</v>
      </c>
      <c r="E190" s="77">
        <v>2</v>
      </c>
      <c r="F190" s="77">
        <v>204</v>
      </c>
      <c r="G190" s="77">
        <v>408</v>
      </c>
    </row>
    <row r="191" spans="1:7" x14ac:dyDescent="0.35">
      <c r="C191" s="109" t="s">
        <v>331</v>
      </c>
      <c r="D191" s="109"/>
      <c r="E191" s="110">
        <v>2</v>
      </c>
      <c r="F191" s="110">
        <v>204</v>
      </c>
      <c r="G191" s="110">
        <v>408</v>
      </c>
    </row>
    <row r="192" spans="1:7" x14ac:dyDescent="0.35">
      <c r="C192" t="s">
        <v>376</v>
      </c>
      <c r="D192" t="s">
        <v>180</v>
      </c>
      <c r="E192" s="77">
        <v>4</v>
      </c>
      <c r="F192" s="77">
        <v>141</v>
      </c>
      <c r="G192" s="77">
        <v>564</v>
      </c>
    </row>
    <row r="193" spans="1:7" x14ac:dyDescent="0.35">
      <c r="D193" t="s">
        <v>177</v>
      </c>
      <c r="E193" s="77">
        <v>16</v>
      </c>
      <c r="F193" s="77">
        <v>173.9</v>
      </c>
      <c r="G193" s="77">
        <v>2782.4</v>
      </c>
    </row>
    <row r="194" spans="1:7" x14ac:dyDescent="0.35">
      <c r="D194" t="s">
        <v>16</v>
      </c>
      <c r="E194" s="77">
        <v>10</v>
      </c>
      <c r="F194" s="77">
        <v>180</v>
      </c>
      <c r="G194" s="77">
        <v>1800</v>
      </c>
    </row>
    <row r="195" spans="1:7" x14ac:dyDescent="0.35">
      <c r="D195" t="s">
        <v>15</v>
      </c>
      <c r="E195" s="77">
        <v>1</v>
      </c>
      <c r="F195" s="77">
        <v>1226.25</v>
      </c>
      <c r="G195" s="77">
        <v>1226.25</v>
      </c>
    </row>
    <row r="196" spans="1:7" x14ac:dyDescent="0.35">
      <c r="D196" t="s">
        <v>14</v>
      </c>
      <c r="E196" s="77">
        <v>5</v>
      </c>
      <c r="F196" s="77">
        <v>1226.25</v>
      </c>
      <c r="G196" s="77">
        <v>6131.25</v>
      </c>
    </row>
    <row r="197" spans="1:7" x14ac:dyDescent="0.35">
      <c r="C197" s="109" t="s">
        <v>383</v>
      </c>
      <c r="D197" s="109"/>
      <c r="E197" s="110">
        <v>36</v>
      </c>
      <c r="F197" s="110">
        <v>2947.4</v>
      </c>
      <c r="G197" s="110">
        <v>12503.9</v>
      </c>
    </row>
    <row r="198" spans="1:7" x14ac:dyDescent="0.35">
      <c r="B198" s="80" t="s">
        <v>301</v>
      </c>
      <c r="C198" s="80"/>
      <c r="D198" s="80"/>
      <c r="E198" s="81">
        <v>98</v>
      </c>
      <c r="F198" s="81">
        <v>4628.3999999999996</v>
      </c>
      <c r="G198" s="81">
        <v>42951.9</v>
      </c>
    </row>
    <row r="199" spans="1:7" x14ac:dyDescent="0.35">
      <c r="B199" t="s">
        <v>36</v>
      </c>
      <c r="C199" t="s">
        <v>237</v>
      </c>
      <c r="D199" t="s">
        <v>238</v>
      </c>
      <c r="E199" s="77">
        <v>4</v>
      </c>
      <c r="F199" s="77">
        <v>35</v>
      </c>
      <c r="G199" s="77">
        <v>140</v>
      </c>
    </row>
    <row r="200" spans="1:7" x14ac:dyDescent="0.35">
      <c r="C200" s="109" t="s">
        <v>507</v>
      </c>
      <c r="D200" s="109"/>
      <c r="E200" s="110">
        <v>4</v>
      </c>
      <c r="F200" s="110">
        <v>35</v>
      </c>
      <c r="G200" s="110">
        <v>140</v>
      </c>
    </row>
    <row r="201" spans="1:7" x14ac:dyDescent="0.35">
      <c r="B201" s="80" t="s">
        <v>503</v>
      </c>
      <c r="C201" s="80"/>
      <c r="D201" s="80"/>
      <c r="E201" s="81">
        <v>4</v>
      </c>
      <c r="F201" s="81">
        <v>35</v>
      </c>
      <c r="G201" s="81">
        <v>140</v>
      </c>
    </row>
    <row r="202" spans="1:7" x14ac:dyDescent="0.35">
      <c r="A202" s="51" t="s">
        <v>209</v>
      </c>
      <c r="B202" s="51"/>
      <c r="C202" s="51"/>
      <c r="D202" s="51"/>
      <c r="E202" s="78">
        <v>102</v>
      </c>
      <c r="F202" s="78">
        <v>4663.3999999999996</v>
      </c>
      <c r="G202" s="78">
        <v>43091.9</v>
      </c>
    </row>
    <row r="203" spans="1:7" x14ac:dyDescent="0.35">
      <c r="A203">
        <v>4</v>
      </c>
      <c r="B203" t="s">
        <v>10</v>
      </c>
      <c r="C203" t="s">
        <v>434</v>
      </c>
      <c r="D203" t="s">
        <v>29</v>
      </c>
      <c r="E203" s="77">
        <v>5</v>
      </c>
      <c r="F203" s="77">
        <v>1650</v>
      </c>
      <c r="G203" s="77">
        <v>8250</v>
      </c>
    </row>
    <row r="204" spans="1:7" x14ac:dyDescent="0.35">
      <c r="C204" s="109" t="s">
        <v>445</v>
      </c>
      <c r="D204" s="109"/>
      <c r="E204" s="110">
        <v>5</v>
      </c>
      <c r="F204" s="110">
        <v>1650</v>
      </c>
      <c r="G204" s="110">
        <v>8250</v>
      </c>
    </row>
    <row r="205" spans="1:7" x14ac:dyDescent="0.35">
      <c r="C205" t="s">
        <v>435</v>
      </c>
      <c r="D205" t="s">
        <v>17</v>
      </c>
      <c r="E205" s="77">
        <v>2</v>
      </c>
      <c r="F205" s="77">
        <v>230</v>
      </c>
      <c r="G205" s="77">
        <v>460</v>
      </c>
    </row>
    <row r="206" spans="1:7" x14ac:dyDescent="0.35">
      <c r="D206" t="s">
        <v>29</v>
      </c>
      <c r="E206" s="77">
        <v>10</v>
      </c>
      <c r="F206" s="77">
        <v>1650</v>
      </c>
      <c r="G206" s="77">
        <v>16500</v>
      </c>
    </row>
    <row r="207" spans="1:7" x14ac:dyDescent="0.35">
      <c r="C207" s="109" t="s">
        <v>446</v>
      </c>
      <c r="D207" s="109"/>
      <c r="E207" s="110">
        <v>12</v>
      </c>
      <c r="F207" s="110">
        <v>1880</v>
      </c>
      <c r="G207" s="110">
        <v>16960</v>
      </c>
    </row>
    <row r="208" spans="1:7" x14ac:dyDescent="0.35">
      <c r="C208" t="s">
        <v>436</v>
      </c>
      <c r="D208" t="s">
        <v>16</v>
      </c>
      <c r="E208" s="77">
        <v>5</v>
      </c>
      <c r="F208" s="77">
        <v>222</v>
      </c>
      <c r="G208" s="77">
        <v>1110</v>
      </c>
    </row>
    <row r="209" spans="2:7" x14ac:dyDescent="0.35">
      <c r="C209" s="109" t="s">
        <v>447</v>
      </c>
      <c r="D209" s="109"/>
      <c r="E209" s="110">
        <v>5</v>
      </c>
      <c r="F209" s="110">
        <v>222</v>
      </c>
      <c r="G209" s="110">
        <v>1110</v>
      </c>
    </row>
    <row r="210" spans="2:7" x14ac:dyDescent="0.35">
      <c r="C210" t="s">
        <v>437</v>
      </c>
      <c r="D210" t="s">
        <v>234</v>
      </c>
      <c r="E210" s="77">
        <v>2</v>
      </c>
      <c r="F210" s="77">
        <v>290</v>
      </c>
      <c r="G210" s="77">
        <v>580</v>
      </c>
    </row>
    <row r="211" spans="2:7" x14ac:dyDescent="0.35">
      <c r="C211" s="109" t="s">
        <v>448</v>
      </c>
      <c r="D211" s="109"/>
      <c r="E211" s="110">
        <v>2</v>
      </c>
      <c r="F211" s="110">
        <v>290</v>
      </c>
      <c r="G211" s="110">
        <v>580</v>
      </c>
    </row>
    <row r="212" spans="2:7" x14ac:dyDescent="0.35">
      <c r="C212" t="s">
        <v>438</v>
      </c>
      <c r="D212" t="s">
        <v>29</v>
      </c>
      <c r="E212" s="77">
        <v>6</v>
      </c>
      <c r="F212" s="77">
        <v>1650</v>
      </c>
      <c r="G212" s="77">
        <v>9900</v>
      </c>
    </row>
    <row r="213" spans="2:7" x14ac:dyDescent="0.35">
      <c r="D213" t="s">
        <v>28</v>
      </c>
      <c r="E213" s="77">
        <v>80</v>
      </c>
      <c r="F213" s="77">
        <v>30</v>
      </c>
      <c r="G213" s="77">
        <v>2400</v>
      </c>
    </row>
    <row r="214" spans="2:7" x14ac:dyDescent="0.35">
      <c r="C214" s="109" t="s">
        <v>449</v>
      </c>
      <c r="D214" s="109"/>
      <c r="E214" s="110">
        <v>86</v>
      </c>
      <c r="F214" s="110">
        <v>1680</v>
      </c>
      <c r="G214" s="110">
        <v>12300</v>
      </c>
    </row>
    <row r="215" spans="2:7" x14ac:dyDescent="0.35">
      <c r="B215" s="80" t="s">
        <v>301</v>
      </c>
      <c r="C215" s="80"/>
      <c r="D215" s="80"/>
      <c r="E215" s="81">
        <v>110</v>
      </c>
      <c r="F215" s="81">
        <v>5722</v>
      </c>
      <c r="G215" s="81">
        <v>39200</v>
      </c>
    </row>
    <row r="216" spans="2:7" x14ac:dyDescent="0.35">
      <c r="B216" t="s">
        <v>398</v>
      </c>
      <c r="C216" t="s">
        <v>411</v>
      </c>
      <c r="D216" t="s">
        <v>417</v>
      </c>
      <c r="E216" s="77">
        <v>6</v>
      </c>
      <c r="F216" s="77">
        <v>1672</v>
      </c>
      <c r="G216" s="77">
        <v>10032</v>
      </c>
    </row>
    <row r="217" spans="2:7" x14ac:dyDescent="0.35">
      <c r="D217" t="s">
        <v>418</v>
      </c>
      <c r="E217" s="77">
        <v>2</v>
      </c>
      <c r="F217" s="77">
        <v>1672</v>
      </c>
      <c r="G217" s="77">
        <v>3344</v>
      </c>
    </row>
    <row r="218" spans="2:7" x14ac:dyDescent="0.35">
      <c r="C218" s="109" t="s">
        <v>508</v>
      </c>
      <c r="D218" s="109"/>
      <c r="E218" s="110">
        <v>8</v>
      </c>
      <c r="F218" s="110">
        <v>3344</v>
      </c>
      <c r="G218" s="110">
        <v>13376</v>
      </c>
    </row>
    <row r="219" spans="2:7" x14ac:dyDescent="0.35">
      <c r="C219" t="s">
        <v>412</v>
      </c>
      <c r="D219" t="s">
        <v>419</v>
      </c>
      <c r="E219" s="77">
        <v>2</v>
      </c>
      <c r="F219" s="77">
        <v>1628</v>
      </c>
      <c r="G219" s="77">
        <v>3256</v>
      </c>
    </row>
    <row r="220" spans="2:7" x14ac:dyDescent="0.35">
      <c r="C220" s="109" t="s">
        <v>509</v>
      </c>
      <c r="D220" s="109"/>
      <c r="E220" s="110">
        <v>2</v>
      </c>
      <c r="F220" s="110">
        <v>1628</v>
      </c>
      <c r="G220" s="110">
        <v>3256</v>
      </c>
    </row>
    <row r="221" spans="2:7" x14ac:dyDescent="0.35">
      <c r="B221" s="80" t="s">
        <v>510</v>
      </c>
      <c r="C221" s="80"/>
      <c r="D221" s="80"/>
      <c r="E221" s="81">
        <v>10</v>
      </c>
      <c r="F221" s="81">
        <v>4972</v>
      </c>
      <c r="G221" s="81">
        <v>16632</v>
      </c>
    </row>
    <row r="222" spans="2:7" x14ac:dyDescent="0.35">
      <c r="B222" t="s">
        <v>407</v>
      </c>
      <c r="C222" t="s">
        <v>408</v>
      </c>
      <c r="D222" t="s">
        <v>420</v>
      </c>
      <c r="E222" s="77">
        <v>10</v>
      </c>
      <c r="F222" s="77">
        <v>405</v>
      </c>
      <c r="G222" s="77">
        <v>4050</v>
      </c>
    </row>
    <row r="223" spans="2:7" x14ac:dyDescent="0.35">
      <c r="C223" s="109" t="s">
        <v>511</v>
      </c>
      <c r="D223" s="109"/>
      <c r="E223" s="110">
        <v>10</v>
      </c>
      <c r="F223" s="110">
        <v>405</v>
      </c>
      <c r="G223" s="110">
        <v>4050</v>
      </c>
    </row>
    <row r="224" spans="2:7" x14ac:dyDescent="0.35">
      <c r="B224" s="80" t="s">
        <v>512</v>
      </c>
      <c r="C224" s="80"/>
      <c r="D224" s="80"/>
      <c r="E224" s="81">
        <v>10</v>
      </c>
      <c r="F224" s="81">
        <v>405</v>
      </c>
      <c r="G224" s="81">
        <v>4050</v>
      </c>
    </row>
    <row r="225" spans="1:7" x14ac:dyDescent="0.35">
      <c r="B225" t="s">
        <v>423</v>
      </c>
      <c r="C225">
        <v>13101</v>
      </c>
      <c r="D225" t="s">
        <v>424</v>
      </c>
      <c r="E225" s="77">
        <v>2</v>
      </c>
      <c r="F225" s="77">
        <v>320</v>
      </c>
      <c r="G225" s="77">
        <v>640</v>
      </c>
    </row>
    <row r="226" spans="1:7" x14ac:dyDescent="0.35">
      <c r="C226" s="109" t="s">
        <v>513</v>
      </c>
      <c r="D226" s="109"/>
      <c r="E226" s="110">
        <v>2</v>
      </c>
      <c r="F226" s="110">
        <v>320</v>
      </c>
      <c r="G226" s="110">
        <v>640</v>
      </c>
    </row>
    <row r="227" spans="1:7" x14ac:dyDescent="0.35">
      <c r="B227" s="80" t="s">
        <v>514</v>
      </c>
      <c r="C227" s="80"/>
      <c r="D227" s="80"/>
      <c r="E227" s="81">
        <v>2</v>
      </c>
      <c r="F227" s="81">
        <v>320</v>
      </c>
      <c r="G227" s="81">
        <v>640</v>
      </c>
    </row>
    <row r="228" spans="1:7" x14ac:dyDescent="0.35">
      <c r="A228" s="51" t="s">
        <v>400</v>
      </c>
      <c r="B228" s="51"/>
      <c r="C228" s="51"/>
      <c r="D228" s="51"/>
      <c r="E228" s="78">
        <v>132</v>
      </c>
      <c r="F228" s="78">
        <v>11419</v>
      </c>
      <c r="G228" s="78">
        <v>60522</v>
      </c>
    </row>
    <row r="229" spans="1:7" x14ac:dyDescent="0.35">
      <c r="A229">
        <v>5</v>
      </c>
      <c r="B229" t="s">
        <v>10</v>
      </c>
      <c r="C229" t="s">
        <v>468</v>
      </c>
      <c r="D229" t="s">
        <v>234</v>
      </c>
      <c r="E229" s="77">
        <v>2</v>
      </c>
      <c r="F229" s="77">
        <v>290</v>
      </c>
      <c r="G229" s="77">
        <v>580</v>
      </c>
    </row>
    <row r="230" spans="1:7" x14ac:dyDescent="0.35">
      <c r="D230" t="s">
        <v>19</v>
      </c>
      <c r="E230" s="77">
        <v>12</v>
      </c>
      <c r="F230" s="77">
        <v>80</v>
      </c>
      <c r="G230" s="77">
        <v>960</v>
      </c>
    </row>
    <row r="231" spans="1:7" x14ac:dyDescent="0.35">
      <c r="D231" t="s">
        <v>29</v>
      </c>
      <c r="E231" s="77">
        <v>20</v>
      </c>
      <c r="F231" s="77">
        <v>1650</v>
      </c>
      <c r="G231" s="77">
        <v>33000</v>
      </c>
    </row>
    <row r="232" spans="1:7" x14ac:dyDescent="0.35">
      <c r="C232" s="109" t="s">
        <v>489</v>
      </c>
      <c r="D232" s="109"/>
      <c r="E232" s="110">
        <v>34</v>
      </c>
      <c r="F232" s="110">
        <v>2020</v>
      </c>
      <c r="G232" s="110">
        <v>34540</v>
      </c>
    </row>
    <row r="233" spans="1:7" x14ac:dyDescent="0.35">
      <c r="C233" t="s">
        <v>469</v>
      </c>
      <c r="D233" t="s">
        <v>450</v>
      </c>
      <c r="E233" s="77">
        <v>16</v>
      </c>
      <c r="F233" s="77">
        <v>284.89999999999998</v>
      </c>
      <c r="G233" s="77">
        <v>4558.3999999999996</v>
      </c>
    </row>
    <row r="234" spans="1:7" x14ac:dyDescent="0.35">
      <c r="D234" t="s">
        <v>453</v>
      </c>
      <c r="E234" s="77">
        <v>16</v>
      </c>
      <c r="F234" s="77">
        <v>462</v>
      </c>
      <c r="G234" s="77">
        <v>7392</v>
      </c>
    </row>
    <row r="235" spans="1:7" x14ac:dyDescent="0.35">
      <c r="C235" s="109" t="s">
        <v>490</v>
      </c>
      <c r="D235" s="109"/>
      <c r="E235" s="110">
        <v>32</v>
      </c>
      <c r="F235" s="110">
        <v>746.9</v>
      </c>
      <c r="G235" s="110">
        <v>11950.4</v>
      </c>
    </row>
    <row r="236" spans="1:7" x14ac:dyDescent="0.35">
      <c r="C236" t="s">
        <v>470</v>
      </c>
      <c r="D236" t="s">
        <v>31</v>
      </c>
      <c r="E236" s="77">
        <v>4</v>
      </c>
      <c r="F236" s="77">
        <v>1650</v>
      </c>
      <c r="G236" s="77">
        <v>6600</v>
      </c>
    </row>
    <row r="237" spans="1:7" x14ac:dyDescent="0.35">
      <c r="D237" t="s">
        <v>64</v>
      </c>
      <c r="E237" s="77">
        <v>10</v>
      </c>
      <c r="F237" s="77">
        <v>1727</v>
      </c>
      <c r="G237" s="77">
        <v>17270</v>
      </c>
    </row>
    <row r="238" spans="1:7" x14ac:dyDescent="0.35">
      <c r="C238" s="109" t="s">
        <v>491</v>
      </c>
      <c r="D238" s="109"/>
      <c r="E238" s="110">
        <v>14</v>
      </c>
      <c r="F238" s="110">
        <v>3377</v>
      </c>
      <c r="G238" s="110">
        <v>23870</v>
      </c>
    </row>
    <row r="239" spans="1:7" x14ac:dyDescent="0.35">
      <c r="B239" s="80" t="s">
        <v>301</v>
      </c>
      <c r="C239" s="80"/>
      <c r="D239" s="80"/>
      <c r="E239" s="81">
        <v>80</v>
      </c>
      <c r="F239" s="81">
        <v>6143.9</v>
      </c>
      <c r="G239" s="81">
        <v>70360.399999999994</v>
      </c>
    </row>
    <row r="240" spans="1:7" x14ac:dyDescent="0.35">
      <c r="B240" t="s">
        <v>159</v>
      </c>
      <c r="C240" t="s">
        <v>394</v>
      </c>
      <c r="D240" t="s">
        <v>433</v>
      </c>
      <c r="E240" s="77">
        <v>1</v>
      </c>
      <c r="F240" s="77">
        <v>28.8</v>
      </c>
      <c r="G240" s="77">
        <v>28.8</v>
      </c>
    </row>
    <row r="241" spans="1:7" x14ac:dyDescent="0.35">
      <c r="D241" t="s">
        <v>443</v>
      </c>
      <c r="E241" s="77">
        <v>1</v>
      </c>
      <c r="F241" s="77">
        <v>38</v>
      </c>
      <c r="G241" s="77">
        <v>38</v>
      </c>
    </row>
    <row r="242" spans="1:7" x14ac:dyDescent="0.35">
      <c r="C242" s="109" t="s">
        <v>395</v>
      </c>
      <c r="D242" s="109"/>
      <c r="E242" s="110">
        <v>2</v>
      </c>
      <c r="F242" s="110">
        <v>66.8</v>
      </c>
      <c r="G242" s="110">
        <v>66.8</v>
      </c>
    </row>
    <row r="243" spans="1:7" x14ac:dyDescent="0.35">
      <c r="B243" s="80" t="s">
        <v>493</v>
      </c>
      <c r="C243" s="80"/>
      <c r="D243" s="80"/>
      <c r="E243" s="81">
        <v>2</v>
      </c>
      <c r="F243" s="81">
        <v>66.8</v>
      </c>
      <c r="G243" s="81">
        <v>66.8</v>
      </c>
    </row>
    <row r="244" spans="1:7" x14ac:dyDescent="0.35">
      <c r="B244" t="s">
        <v>398</v>
      </c>
      <c r="C244" t="s">
        <v>471</v>
      </c>
      <c r="D244" t="s">
        <v>417</v>
      </c>
      <c r="E244" s="77">
        <v>3</v>
      </c>
      <c r="F244" s="77">
        <v>1683</v>
      </c>
      <c r="G244" s="77">
        <v>5049</v>
      </c>
    </row>
    <row r="245" spans="1:7" x14ac:dyDescent="0.35">
      <c r="C245" s="109" t="s">
        <v>515</v>
      </c>
      <c r="D245" s="109"/>
      <c r="E245" s="110">
        <v>3</v>
      </c>
      <c r="F245" s="110">
        <v>1683</v>
      </c>
      <c r="G245" s="110">
        <v>5049</v>
      </c>
    </row>
    <row r="246" spans="1:7" x14ac:dyDescent="0.35">
      <c r="B246" s="80" t="s">
        <v>510</v>
      </c>
      <c r="C246" s="80"/>
      <c r="D246" s="80"/>
      <c r="E246" s="81">
        <v>3</v>
      </c>
      <c r="F246" s="81">
        <v>1683</v>
      </c>
      <c r="G246" s="81">
        <v>5049</v>
      </c>
    </row>
    <row r="247" spans="1:7" x14ac:dyDescent="0.35">
      <c r="A247" s="51" t="s">
        <v>492</v>
      </c>
      <c r="B247" s="51"/>
      <c r="C247" s="51"/>
      <c r="D247" s="51"/>
      <c r="E247" s="78">
        <v>85</v>
      </c>
      <c r="F247" s="78">
        <v>7893.7</v>
      </c>
      <c r="G247" s="78">
        <v>75476.2</v>
      </c>
    </row>
    <row r="248" spans="1:7" x14ac:dyDescent="0.35">
      <c r="A248" s="76" t="s">
        <v>182</v>
      </c>
      <c r="B248" s="76"/>
      <c r="C248" s="76"/>
      <c r="D248" s="76"/>
      <c r="E248" s="79">
        <v>1084</v>
      </c>
      <c r="F248" s="79">
        <v>68425.540000000023</v>
      </c>
      <c r="G248" s="79">
        <v>431618.9</v>
      </c>
    </row>
  </sheetData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sheetPr>
    <pageSetUpPr fitToPage="1"/>
  </sheetPr>
  <dimension ref="A1:O132"/>
  <sheetViews>
    <sheetView topLeftCell="C37" workbookViewId="0">
      <selection activeCell="O59" sqref="O59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</cols>
  <sheetData>
    <row r="1" spans="1:15" x14ac:dyDescent="0.35">
      <c r="L1" s="89"/>
    </row>
    <row r="3" spans="1:15" x14ac:dyDescent="0.35">
      <c r="C3" s="49" t="s">
        <v>191</v>
      </c>
      <c r="M3" s="49" t="s">
        <v>191</v>
      </c>
    </row>
    <row r="4" spans="1:15" x14ac:dyDescent="0.35">
      <c r="A4" s="49" t="s">
        <v>113</v>
      </c>
      <c r="B4" s="49" t="s">
        <v>179</v>
      </c>
      <c r="C4" t="s">
        <v>192</v>
      </c>
      <c r="D4" t="s">
        <v>193</v>
      </c>
      <c r="E4" t="s">
        <v>190</v>
      </c>
      <c r="L4" s="49" t="s">
        <v>179</v>
      </c>
      <c r="M4" t="s">
        <v>192</v>
      </c>
      <c r="N4" t="s">
        <v>193</v>
      </c>
      <c r="O4" t="s">
        <v>190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135</v>
      </c>
      <c r="M5" s="50">
        <v>1</v>
      </c>
      <c r="N5" s="50">
        <v>1</v>
      </c>
      <c r="O5" s="50">
        <v>0</v>
      </c>
    </row>
    <row r="6" spans="1:15" x14ac:dyDescent="0.35">
      <c r="B6" t="s">
        <v>181</v>
      </c>
      <c r="C6" s="50">
        <v>16</v>
      </c>
      <c r="D6" s="50">
        <v>9</v>
      </c>
      <c r="E6" s="50">
        <v>7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140</v>
      </c>
      <c r="N7" s="50">
        <v>134</v>
      </c>
      <c r="O7" s="50">
        <v>6</v>
      </c>
    </row>
    <row r="8" spans="1:15" x14ac:dyDescent="0.35">
      <c r="B8" t="s">
        <v>195</v>
      </c>
      <c r="C8" s="50">
        <v>5</v>
      </c>
      <c r="D8" s="50"/>
      <c r="E8" s="50">
        <v>5</v>
      </c>
      <c r="F8" s="61"/>
      <c r="G8" s="61"/>
      <c r="H8" s="61"/>
      <c r="L8" t="s">
        <v>180</v>
      </c>
      <c r="M8" s="50">
        <v>4</v>
      </c>
      <c r="N8" s="50">
        <v>4</v>
      </c>
      <c r="O8" s="50">
        <v>0</v>
      </c>
    </row>
    <row r="9" spans="1:15" x14ac:dyDescent="0.35">
      <c r="B9" t="s">
        <v>230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181</v>
      </c>
      <c r="M9" s="50">
        <v>41</v>
      </c>
      <c r="N9" s="50">
        <v>34</v>
      </c>
      <c r="O9" s="50">
        <v>7</v>
      </c>
    </row>
    <row r="10" spans="1:15" x14ac:dyDescent="0.35">
      <c r="B10" t="s">
        <v>293</v>
      </c>
      <c r="C10" s="50">
        <v>8</v>
      </c>
      <c r="D10" s="50"/>
      <c r="E10" s="50">
        <v>8</v>
      </c>
      <c r="F10" s="61"/>
      <c r="G10" s="61"/>
      <c r="H10" s="61"/>
      <c r="L10" t="s">
        <v>177</v>
      </c>
      <c r="M10" s="50">
        <v>56</v>
      </c>
      <c r="N10" s="50">
        <v>53</v>
      </c>
      <c r="O10" s="50">
        <v>3</v>
      </c>
    </row>
    <row r="11" spans="1:15" x14ac:dyDescent="0.35">
      <c r="B11" t="s">
        <v>367</v>
      </c>
      <c r="C11" s="50">
        <v>20</v>
      </c>
      <c r="D11" s="50">
        <v>5</v>
      </c>
      <c r="E11" s="50">
        <v>15</v>
      </c>
      <c r="F11" s="61"/>
      <c r="G11" s="61"/>
      <c r="H11" s="61"/>
      <c r="L11" t="s">
        <v>178</v>
      </c>
      <c r="M11" s="50">
        <v>42</v>
      </c>
      <c r="N11" s="50">
        <v>40</v>
      </c>
      <c r="O11" s="50">
        <v>2</v>
      </c>
    </row>
    <row r="12" spans="1:15" x14ac:dyDescent="0.35">
      <c r="B12" t="s">
        <v>360</v>
      </c>
      <c r="C12" s="50">
        <v>2</v>
      </c>
      <c r="D12" s="50">
        <v>1</v>
      </c>
      <c r="E12" s="50">
        <v>1</v>
      </c>
      <c r="F12" s="61"/>
      <c r="G12" s="61"/>
      <c r="H12" s="61"/>
      <c r="L12" t="s">
        <v>16</v>
      </c>
      <c r="M12" s="50">
        <v>91</v>
      </c>
      <c r="N12" s="50">
        <v>86</v>
      </c>
      <c r="O12" s="50">
        <v>5</v>
      </c>
    </row>
    <row r="13" spans="1:15" x14ac:dyDescent="0.35">
      <c r="B13" t="s">
        <v>361</v>
      </c>
      <c r="C13" s="50">
        <v>2</v>
      </c>
      <c r="D13" s="50">
        <v>2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363</v>
      </c>
      <c r="C14" s="50">
        <v>4</v>
      </c>
      <c r="D14" s="50">
        <v>1</v>
      </c>
      <c r="E14" s="50">
        <v>3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390</v>
      </c>
      <c r="C15" s="50">
        <v>2</v>
      </c>
      <c r="D15" s="50">
        <v>2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9</v>
      </c>
      <c r="O15" s="50">
        <v>4</v>
      </c>
    </row>
    <row r="16" spans="1:15" x14ac:dyDescent="0.35">
      <c r="A16" s="51" t="s">
        <v>187</v>
      </c>
      <c r="B16" s="51"/>
      <c r="C16" s="52">
        <v>82</v>
      </c>
      <c r="D16" s="52">
        <v>43</v>
      </c>
      <c r="E16" s="52">
        <v>39</v>
      </c>
      <c r="F16" s="61"/>
      <c r="G16" s="61"/>
      <c r="H16" s="61"/>
      <c r="L16" t="s">
        <v>29</v>
      </c>
      <c r="M16" s="50">
        <v>133</v>
      </c>
      <c r="N16" s="50">
        <v>113</v>
      </c>
      <c r="O16" s="50">
        <v>20</v>
      </c>
    </row>
    <row r="17" spans="1:15" x14ac:dyDescent="0.35">
      <c r="A17">
        <v>6</v>
      </c>
      <c r="B17" t="s">
        <v>19</v>
      </c>
      <c r="C17" s="50">
        <v>12</v>
      </c>
      <c r="D17" s="50">
        <v>12</v>
      </c>
      <c r="E17" s="50">
        <v>0</v>
      </c>
      <c r="F17" s="61"/>
      <c r="G17" s="61"/>
      <c r="H17" s="61"/>
      <c r="L17" t="s">
        <v>154</v>
      </c>
      <c r="M17" s="50">
        <v>1</v>
      </c>
      <c r="N17" s="50">
        <v>1</v>
      </c>
      <c r="O17" s="50">
        <v>0</v>
      </c>
    </row>
    <row r="18" spans="1:15" x14ac:dyDescent="0.35">
      <c r="B18" t="s">
        <v>178</v>
      </c>
      <c r="C18" s="50">
        <v>16</v>
      </c>
      <c r="D18" s="50">
        <v>16</v>
      </c>
      <c r="E18" s="50">
        <v>0</v>
      </c>
      <c r="F18" s="61"/>
      <c r="G18" s="61"/>
      <c r="H18" s="61"/>
      <c r="L18" t="s">
        <v>140</v>
      </c>
      <c r="M18" s="50">
        <v>1</v>
      </c>
      <c r="N18" s="50">
        <v>1</v>
      </c>
      <c r="O18" s="50">
        <v>0</v>
      </c>
    </row>
    <row r="19" spans="1:15" x14ac:dyDescent="0.35">
      <c r="B19" t="s">
        <v>17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55</v>
      </c>
      <c r="N19" s="50">
        <v>45</v>
      </c>
      <c r="O19" s="50">
        <v>10</v>
      </c>
    </row>
    <row r="20" spans="1:15" x14ac:dyDescent="0.35">
      <c r="B20" t="s">
        <v>15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21</v>
      </c>
      <c r="C21" s="50">
        <v>1</v>
      </c>
      <c r="D21" s="50">
        <v>1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A22" s="51" t="s">
        <v>183</v>
      </c>
      <c r="B22" s="51"/>
      <c r="C22" s="52">
        <v>32</v>
      </c>
      <c r="D22" s="52">
        <v>32</v>
      </c>
      <c r="E22" s="52">
        <v>0</v>
      </c>
      <c r="F22" s="61"/>
      <c r="G22" s="61"/>
      <c r="H22" s="61"/>
      <c r="L22" t="s">
        <v>28</v>
      </c>
      <c r="M22" s="50">
        <v>200</v>
      </c>
      <c r="N22" s="50">
        <v>121</v>
      </c>
      <c r="O22" s="50">
        <v>79</v>
      </c>
    </row>
    <row r="23" spans="1:15" x14ac:dyDescent="0.35">
      <c r="A23">
        <v>7</v>
      </c>
      <c r="B23" t="s">
        <v>19</v>
      </c>
      <c r="C23" s="50">
        <v>20</v>
      </c>
      <c r="D23" s="50">
        <v>20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177</v>
      </c>
      <c r="C24" s="50">
        <v>20</v>
      </c>
      <c r="D24" s="50">
        <v>20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13</v>
      </c>
      <c r="O24" s="50">
        <v>6</v>
      </c>
    </row>
    <row r="25" spans="1:15" x14ac:dyDescent="0.35">
      <c r="B25" t="s">
        <v>16</v>
      </c>
      <c r="C25" s="50">
        <v>10</v>
      </c>
      <c r="D25" s="50">
        <v>10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31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195</v>
      </c>
      <c r="M26" s="50">
        <v>77</v>
      </c>
      <c r="N26" s="50">
        <v>50</v>
      </c>
      <c r="O26" s="50">
        <v>27</v>
      </c>
    </row>
    <row r="27" spans="1:15" x14ac:dyDescent="0.35">
      <c r="B27" t="s">
        <v>29</v>
      </c>
      <c r="C27" s="50">
        <v>12</v>
      </c>
      <c r="D27" s="50">
        <v>12</v>
      </c>
      <c r="E27" s="50">
        <v>0</v>
      </c>
      <c r="F27" s="61"/>
      <c r="G27" s="61"/>
      <c r="H27" s="61"/>
      <c r="L27" t="s">
        <v>197</v>
      </c>
      <c r="M27" s="50">
        <v>3</v>
      </c>
      <c r="N27" s="50">
        <v>3</v>
      </c>
      <c r="O27" s="50">
        <v>0</v>
      </c>
    </row>
    <row r="28" spans="1:15" x14ac:dyDescent="0.35">
      <c r="B28" t="s">
        <v>15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238</v>
      </c>
      <c r="M28" s="50">
        <v>4</v>
      </c>
      <c r="N28" s="50">
        <v>4</v>
      </c>
      <c r="O28" s="50">
        <v>0</v>
      </c>
    </row>
    <row r="29" spans="1:15" x14ac:dyDescent="0.35">
      <c r="B29" t="s">
        <v>14</v>
      </c>
      <c r="C29" s="50">
        <v>2</v>
      </c>
      <c r="D29" s="50">
        <v>2</v>
      </c>
      <c r="E29" s="50">
        <v>0</v>
      </c>
      <c r="F29" s="61"/>
      <c r="G29" s="61"/>
      <c r="H29" s="61"/>
      <c r="L29" t="s">
        <v>214</v>
      </c>
      <c r="M29" s="50">
        <v>2</v>
      </c>
      <c r="N29" s="50">
        <v>2</v>
      </c>
      <c r="O29" s="50">
        <v>0</v>
      </c>
    </row>
    <row r="30" spans="1:15" x14ac:dyDescent="0.35">
      <c r="B30" t="s">
        <v>28</v>
      </c>
      <c r="C30" s="50">
        <v>40</v>
      </c>
      <c r="D30" s="50">
        <v>40</v>
      </c>
      <c r="E30" s="50">
        <v>0</v>
      </c>
      <c r="F30" s="61"/>
      <c r="G30" s="61"/>
      <c r="H30" s="61"/>
      <c r="L30" t="s">
        <v>215</v>
      </c>
      <c r="M30" s="50">
        <v>2</v>
      </c>
      <c r="N30" s="50">
        <v>2</v>
      </c>
      <c r="O30" s="50">
        <v>0</v>
      </c>
    </row>
    <row r="31" spans="1:15" x14ac:dyDescent="0.35">
      <c r="B31" t="s">
        <v>37</v>
      </c>
      <c r="C31" s="50">
        <v>1</v>
      </c>
      <c r="D31" s="50">
        <v>1</v>
      </c>
      <c r="E31" s="50">
        <v>0</v>
      </c>
      <c r="F31" s="61"/>
      <c r="G31" s="61"/>
      <c r="H31" s="61"/>
      <c r="L31" t="s">
        <v>230</v>
      </c>
      <c r="M31" s="50">
        <v>5</v>
      </c>
      <c r="N31" s="50">
        <v>5</v>
      </c>
      <c r="O31" s="50">
        <v>0</v>
      </c>
    </row>
    <row r="32" spans="1:15" x14ac:dyDescent="0.35">
      <c r="B32" t="s">
        <v>33</v>
      </c>
      <c r="C32" s="50">
        <v>1</v>
      </c>
      <c r="D32" s="50">
        <v>1</v>
      </c>
      <c r="E32" s="50">
        <v>0</v>
      </c>
      <c r="F32" s="61"/>
      <c r="G32" s="61"/>
      <c r="H32" s="61"/>
      <c r="L32" t="s">
        <v>236</v>
      </c>
      <c r="M32" s="50">
        <v>2</v>
      </c>
      <c r="N32" s="50">
        <v>2</v>
      </c>
      <c r="O32" s="50">
        <v>0</v>
      </c>
    </row>
    <row r="33" spans="1:15" x14ac:dyDescent="0.35">
      <c r="A33" s="51" t="s">
        <v>188</v>
      </c>
      <c r="B33" s="51"/>
      <c r="C33" s="52">
        <v>109</v>
      </c>
      <c r="D33" s="52">
        <v>109</v>
      </c>
      <c r="E33" s="52">
        <v>0</v>
      </c>
      <c r="F33" s="61"/>
      <c r="G33" s="61"/>
      <c r="H33" s="61"/>
      <c r="L33" t="s">
        <v>232</v>
      </c>
      <c r="M33" s="50">
        <v>1</v>
      </c>
      <c r="N33" s="50">
        <v>1</v>
      </c>
      <c r="O33" s="50">
        <v>0</v>
      </c>
    </row>
    <row r="34" spans="1:15" x14ac:dyDescent="0.35">
      <c r="A34">
        <v>8</v>
      </c>
      <c r="B34" t="s">
        <v>63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233</v>
      </c>
      <c r="M34" s="50">
        <v>3</v>
      </c>
      <c r="N34" s="50">
        <v>3</v>
      </c>
      <c r="O34" s="50">
        <v>0</v>
      </c>
    </row>
    <row r="35" spans="1:15" x14ac:dyDescent="0.35">
      <c r="B35" t="s">
        <v>181</v>
      </c>
      <c r="C35" s="50">
        <v>4</v>
      </c>
      <c r="D35" s="50">
        <v>4</v>
      </c>
      <c r="E35" s="50">
        <v>0</v>
      </c>
      <c r="F35" s="61"/>
      <c r="G35" s="61"/>
      <c r="H35" s="61"/>
      <c r="L35" t="s">
        <v>234</v>
      </c>
      <c r="M35" s="50">
        <v>5</v>
      </c>
      <c r="N35" s="50">
        <v>4</v>
      </c>
      <c r="O35" s="50">
        <v>1</v>
      </c>
    </row>
    <row r="36" spans="1:15" x14ac:dyDescent="0.35">
      <c r="B36" t="s">
        <v>55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235</v>
      </c>
      <c r="M36" s="50">
        <v>2</v>
      </c>
      <c r="N36" s="50">
        <v>2</v>
      </c>
      <c r="O36" s="50">
        <v>0</v>
      </c>
    </row>
    <row r="37" spans="1:15" x14ac:dyDescent="0.35">
      <c r="B37" t="s">
        <v>17</v>
      </c>
      <c r="C37" s="50">
        <v>4</v>
      </c>
      <c r="D37" s="50">
        <v>4</v>
      </c>
      <c r="E37" s="50">
        <v>0</v>
      </c>
      <c r="F37" s="61"/>
      <c r="G37" s="61"/>
      <c r="H37" s="61"/>
      <c r="L37" t="s">
        <v>241</v>
      </c>
      <c r="M37" s="50">
        <v>16</v>
      </c>
      <c r="N37" s="50">
        <v>6</v>
      </c>
      <c r="O37" s="50">
        <v>10</v>
      </c>
    </row>
    <row r="38" spans="1:15" x14ac:dyDescent="0.35">
      <c r="B38" t="s">
        <v>29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240</v>
      </c>
      <c r="M38" s="50">
        <v>1</v>
      </c>
      <c r="N38" s="50">
        <v>1</v>
      </c>
      <c r="O38" s="50">
        <v>0</v>
      </c>
    </row>
    <row r="39" spans="1:15" x14ac:dyDescent="0.35">
      <c r="B39" t="s">
        <v>64</v>
      </c>
      <c r="C39" s="50">
        <v>10</v>
      </c>
      <c r="D39" s="50">
        <v>10</v>
      </c>
      <c r="E39" s="50">
        <v>0</v>
      </c>
      <c r="F39" s="61"/>
      <c r="G39" s="61"/>
      <c r="H39" s="61"/>
      <c r="L39" t="s">
        <v>249</v>
      </c>
      <c r="M39" s="50">
        <v>28</v>
      </c>
      <c r="N39" s="50">
        <v>20</v>
      </c>
      <c r="O39" s="50">
        <v>8</v>
      </c>
    </row>
    <row r="40" spans="1:15" x14ac:dyDescent="0.35">
      <c r="B40" t="s">
        <v>37</v>
      </c>
      <c r="C40" s="50">
        <v>2</v>
      </c>
      <c r="D40" s="50">
        <v>2</v>
      </c>
      <c r="E40" s="50">
        <v>0</v>
      </c>
      <c r="F40" s="61"/>
      <c r="G40" s="61"/>
      <c r="H40" s="61"/>
      <c r="L40" t="s">
        <v>271</v>
      </c>
      <c r="M40" s="50">
        <v>1</v>
      </c>
      <c r="N40" s="50">
        <v>1</v>
      </c>
      <c r="O40" s="50">
        <v>0</v>
      </c>
    </row>
    <row r="41" spans="1:15" x14ac:dyDescent="0.35">
      <c r="A41" s="51" t="s">
        <v>186</v>
      </c>
      <c r="B41" s="51"/>
      <c r="C41" s="52">
        <v>33</v>
      </c>
      <c r="D41" s="52">
        <v>33</v>
      </c>
      <c r="E41" s="52">
        <v>0</v>
      </c>
      <c r="F41" s="61"/>
      <c r="G41" s="61"/>
      <c r="H41" s="61"/>
      <c r="L41" t="s">
        <v>260</v>
      </c>
      <c r="M41" s="50">
        <v>1</v>
      </c>
      <c r="N41" s="50">
        <v>1</v>
      </c>
      <c r="O41" s="50">
        <v>0</v>
      </c>
    </row>
    <row r="42" spans="1:15" x14ac:dyDescent="0.35">
      <c r="A42">
        <v>9</v>
      </c>
      <c r="B42" t="s">
        <v>19</v>
      </c>
      <c r="C42" s="50">
        <v>20</v>
      </c>
      <c r="D42" s="50">
        <v>20</v>
      </c>
      <c r="E42" s="50">
        <v>0</v>
      </c>
      <c r="F42" s="61"/>
      <c r="G42" s="61"/>
      <c r="H42" s="61"/>
      <c r="L42" t="s">
        <v>276</v>
      </c>
      <c r="M42" s="50">
        <v>3</v>
      </c>
      <c r="N42" s="50">
        <v>3</v>
      </c>
      <c r="O42" s="50">
        <v>0</v>
      </c>
    </row>
    <row r="43" spans="1:15" x14ac:dyDescent="0.35">
      <c r="B43" t="s">
        <v>181</v>
      </c>
      <c r="C43" s="50">
        <v>6</v>
      </c>
      <c r="D43" s="50">
        <v>6</v>
      </c>
      <c r="E43" s="50">
        <v>0</v>
      </c>
      <c r="F43" s="61"/>
      <c r="G43" s="61"/>
      <c r="H43" s="61"/>
      <c r="L43" t="s">
        <v>293</v>
      </c>
      <c r="M43" s="50">
        <v>9</v>
      </c>
      <c r="N43" s="50">
        <v>1</v>
      </c>
      <c r="O43" s="50">
        <v>8</v>
      </c>
    </row>
    <row r="44" spans="1:15" x14ac:dyDescent="0.35">
      <c r="B44" t="s">
        <v>178</v>
      </c>
      <c r="C44" s="50">
        <v>6</v>
      </c>
      <c r="D44" s="50">
        <v>6</v>
      </c>
      <c r="E44" s="50">
        <v>0</v>
      </c>
      <c r="F44" s="61"/>
      <c r="G44" s="61"/>
      <c r="H44" s="61"/>
      <c r="L44" t="s">
        <v>367</v>
      </c>
      <c r="M44" s="50">
        <v>20</v>
      </c>
      <c r="N44" s="50">
        <v>5</v>
      </c>
      <c r="O44" s="50">
        <v>15</v>
      </c>
    </row>
    <row r="45" spans="1:15" x14ac:dyDescent="0.35">
      <c r="B45" t="s">
        <v>16</v>
      </c>
      <c r="C45" s="50">
        <v>30</v>
      </c>
      <c r="D45" s="50">
        <v>30</v>
      </c>
      <c r="E45" s="50">
        <v>0</v>
      </c>
      <c r="F45" s="61"/>
      <c r="G45" s="61"/>
      <c r="H45" s="61"/>
      <c r="L45" t="s">
        <v>360</v>
      </c>
      <c r="M45" s="50">
        <v>2</v>
      </c>
      <c r="N45" s="50">
        <v>1</v>
      </c>
      <c r="O45" s="50">
        <v>1</v>
      </c>
    </row>
    <row r="46" spans="1:15" x14ac:dyDescent="0.35">
      <c r="B46" t="s">
        <v>31</v>
      </c>
      <c r="C46" s="50">
        <v>2</v>
      </c>
      <c r="D46" s="50">
        <v>2</v>
      </c>
      <c r="E46" s="50">
        <v>0</v>
      </c>
      <c r="F46" s="61"/>
      <c r="G46" s="61"/>
      <c r="H46" s="61"/>
      <c r="L46" t="s">
        <v>361</v>
      </c>
      <c r="M46" s="50">
        <v>2</v>
      </c>
      <c r="N46" s="50">
        <v>2</v>
      </c>
      <c r="O46" s="50">
        <v>0</v>
      </c>
    </row>
    <row r="47" spans="1:15" x14ac:dyDescent="0.35">
      <c r="B47" t="s">
        <v>29</v>
      </c>
      <c r="C47" s="50">
        <v>15</v>
      </c>
      <c r="D47" s="50">
        <v>15</v>
      </c>
      <c r="E47" s="50">
        <v>0</v>
      </c>
      <c r="F47" s="61"/>
      <c r="G47" s="61"/>
      <c r="H47" s="61"/>
      <c r="L47" t="s">
        <v>363</v>
      </c>
      <c r="M47" s="50">
        <v>4</v>
      </c>
      <c r="N47" s="50">
        <v>1</v>
      </c>
      <c r="O47" s="50">
        <v>3</v>
      </c>
    </row>
    <row r="48" spans="1:15" x14ac:dyDescent="0.35">
      <c r="B48" t="s">
        <v>37</v>
      </c>
      <c r="C48" s="50">
        <v>6</v>
      </c>
      <c r="D48" s="50">
        <v>6</v>
      </c>
      <c r="E48" s="50">
        <v>0</v>
      </c>
      <c r="F48" s="61"/>
      <c r="G48" s="61"/>
      <c r="H48" s="61"/>
      <c r="L48" t="s">
        <v>390</v>
      </c>
      <c r="M48" s="50">
        <v>2</v>
      </c>
      <c r="N48" s="50">
        <v>2</v>
      </c>
      <c r="O48" s="50">
        <v>0</v>
      </c>
    </row>
    <row r="49" spans="1:15" x14ac:dyDescent="0.35">
      <c r="B49" t="s">
        <v>33</v>
      </c>
      <c r="C49" s="50">
        <v>1</v>
      </c>
      <c r="D49" s="50">
        <v>1</v>
      </c>
      <c r="E49" s="50">
        <v>0</v>
      </c>
      <c r="F49" s="61"/>
      <c r="G49" s="61"/>
      <c r="H49" s="61"/>
      <c r="L49" t="s">
        <v>417</v>
      </c>
      <c r="M49" s="50">
        <v>9</v>
      </c>
      <c r="N49" s="50">
        <v>5</v>
      </c>
      <c r="O49" s="50">
        <v>4</v>
      </c>
    </row>
    <row r="50" spans="1:15" x14ac:dyDescent="0.35">
      <c r="B50" t="s">
        <v>271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418</v>
      </c>
      <c r="M50" s="50">
        <v>2</v>
      </c>
      <c r="N50" s="50">
        <v>2</v>
      </c>
      <c r="O50" s="50">
        <v>0</v>
      </c>
    </row>
    <row r="51" spans="1:15" x14ac:dyDescent="0.35">
      <c r="A51" s="51" t="s">
        <v>184</v>
      </c>
      <c r="B51" s="51"/>
      <c r="C51" s="52">
        <v>87</v>
      </c>
      <c r="D51" s="52">
        <v>87</v>
      </c>
      <c r="E51" s="52">
        <v>0</v>
      </c>
      <c r="F51" s="61"/>
      <c r="G51" s="61"/>
      <c r="H51" s="61"/>
      <c r="L51" t="s">
        <v>419</v>
      </c>
      <c r="M51" s="50">
        <v>2</v>
      </c>
      <c r="N51" s="50">
        <v>1</v>
      </c>
      <c r="O51" s="50">
        <v>1</v>
      </c>
    </row>
    <row r="52" spans="1:15" x14ac:dyDescent="0.35">
      <c r="A52">
        <v>10</v>
      </c>
      <c r="B52" t="s">
        <v>135</v>
      </c>
      <c r="C52" s="50">
        <v>1</v>
      </c>
      <c r="D52" s="50">
        <v>1</v>
      </c>
      <c r="E52" s="50">
        <v>0</v>
      </c>
      <c r="F52" s="61"/>
      <c r="G52" s="61"/>
      <c r="H52" s="61"/>
      <c r="L52" t="s">
        <v>424</v>
      </c>
      <c r="M52" s="50">
        <v>2</v>
      </c>
      <c r="N52" s="50">
        <v>1</v>
      </c>
      <c r="O52" s="50">
        <v>1</v>
      </c>
    </row>
    <row r="53" spans="1:15" x14ac:dyDescent="0.35">
      <c r="B53" t="s">
        <v>19</v>
      </c>
      <c r="C53" s="50">
        <v>20</v>
      </c>
      <c r="D53" s="50">
        <v>20</v>
      </c>
      <c r="E53" s="50">
        <v>0</v>
      </c>
      <c r="F53" s="61"/>
      <c r="G53" s="61"/>
      <c r="H53" s="61"/>
      <c r="L53" t="s">
        <v>433</v>
      </c>
      <c r="M53" s="50">
        <v>1</v>
      </c>
      <c r="N53" s="50">
        <v>1</v>
      </c>
      <c r="O53" s="50">
        <v>0</v>
      </c>
    </row>
    <row r="54" spans="1:15" x14ac:dyDescent="0.35">
      <c r="B54" t="s">
        <v>181</v>
      </c>
      <c r="C54" s="50">
        <v>15</v>
      </c>
      <c r="D54" s="50">
        <v>15</v>
      </c>
      <c r="E54" s="50">
        <v>0</v>
      </c>
      <c r="F54" s="61"/>
      <c r="G54" s="61"/>
      <c r="H54" s="61"/>
      <c r="L54" t="s">
        <v>443</v>
      </c>
      <c r="M54" s="50">
        <v>1</v>
      </c>
      <c r="N54" s="50">
        <v>1</v>
      </c>
      <c r="O54" s="50">
        <v>0</v>
      </c>
    </row>
    <row r="55" spans="1:15" x14ac:dyDescent="0.35">
      <c r="B55" t="s">
        <v>177</v>
      </c>
      <c r="C55" s="50">
        <v>20</v>
      </c>
      <c r="D55" s="50">
        <v>17</v>
      </c>
      <c r="E55" s="50">
        <v>3</v>
      </c>
      <c r="F55" s="61"/>
      <c r="G55" s="61"/>
      <c r="H55" s="61"/>
      <c r="L55" t="s">
        <v>420</v>
      </c>
      <c r="M55" s="50">
        <v>10</v>
      </c>
      <c r="N55" s="50">
        <v>9</v>
      </c>
      <c r="O55" s="50">
        <v>1</v>
      </c>
    </row>
    <row r="56" spans="1:15" x14ac:dyDescent="0.35">
      <c r="B56" t="s">
        <v>178</v>
      </c>
      <c r="C56" s="50">
        <v>20</v>
      </c>
      <c r="D56" s="50">
        <v>18</v>
      </c>
      <c r="E56" s="50">
        <v>2</v>
      </c>
      <c r="F56" s="61"/>
      <c r="G56" s="61"/>
      <c r="H56" s="61"/>
      <c r="L56" t="s">
        <v>450</v>
      </c>
      <c r="M56" s="50">
        <v>16</v>
      </c>
      <c r="N56" s="50"/>
      <c r="O56" s="50">
        <v>16</v>
      </c>
    </row>
    <row r="57" spans="1:15" x14ac:dyDescent="0.35">
      <c r="B57" t="s">
        <v>16</v>
      </c>
      <c r="C57" s="50">
        <v>20</v>
      </c>
      <c r="D57" s="50">
        <v>20</v>
      </c>
      <c r="E57" s="50">
        <v>0</v>
      </c>
      <c r="F57" s="61"/>
      <c r="G57" s="61"/>
      <c r="H57" s="61"/>
      <c r="L57" t="s">
        <v>453</v>
      </c>
      <c r="M57" s="50">
        <v>16</v>
      </c>
      <c r="N57" s="50">
        <v>3</v>
      </c>
      <c r="O57" s="50">
        <v>13</v>
      </c>
    </row>
    <row r="58" spans="1:15" x14ac:dyDescent="0.35">
      <c r="B58" t="s">
        <v>55</v>
      </c>
      <c r="C58" s="50">
        <v>2</v>
      </c>
      <c r="D58" s="50">
        <v>2</v>
      </c>
      <c r="E58" s="50">
        <v>0</v>
      </c>
      <c r="F58" s="61"/>
      <c r="G58" s="61"/>
      <c r="H58" s="61"/>
      <c r="L58" t="s">
        <v>182</v>
      </c>
      <c r="M58" s="50">
        <v>1084</v>
      </c>
      <c r="N58" s="50">
        <v>833</v>
      </c>
      <c r="O58" s="50">
        <v>251</v>
      </c>
    </row>
    <row r="59" spans="1:15" x14ac:dyDescent="0.35">
      <c r="B59" t="s">
        <v>17</v>
      </c>
      <c r="C59" s="50">
        <v>4</v>
      </c>
      <c r="D59" s="50">
        <v>4</v>
      </c>
      <c r="E59" s="50">
        <v>0</v>
      </c>
      <c r="F59" s="61"/>
      <c r="G59" s="61"/>
      <c r="H59" s="61"/>
    </row>
    <row r="60" spans="1:15" x14ac:dyDescent="0.35">
      <c r="B60" t="s">
        <v>31</v>
      </c>
      <c r="C60" s="50">
        <v>5</v>
      </c>
      <c r="D60" s="50">
        <v>5</v>
      </c>
      <c r="E60" s="50">
        <v>0</v>
      </c>
      <c r="F60" s="61"/>
      <c r="G60" s="61"/>
      <c r="H60" s="61"/>
    </row>
    <row r="61" spans="1:15" x14ac:dyDescent="0.35">
      <c r="B61" t="s">
        <v>29</v>
      </c>
      <c r="C61" s="50">
        <v>20</v>
      </c>
      <c r="D61" s="50">
        <v>20</v>
      </c>
      <c r="E61" s="50">
        <v>0</v>
      </c>
      <c r="F61" s="61"/>
      <c r="G61" s="61"/>
      <c r="H61" s="61"/>
    </row>
    <row r="62" spans="1:15" x14ac:dyDescent="0.35">
      <c r="B62" t="s">
        <v>154</v>
      </c>
      <c r="C62" s="50">
        <v>1</v>
      </c>
      <c r="D62" s="50">
        <v>1</v>
      </c>
      <c r="E62" s="50">
        <v>0</v>
      </c>
      <c r="F62" s="61"/>
      <c r="G62" s="61"/>
      <c r="H62" s="61"/>
    </row>
    <row r="63" spans="1:15" x14ac:dyDescent="0.35">
      <c r="B63" t="s">
        <v>140</v>
      </c>
      <c r="C63" s="50">
        <v>1</v>
      </c>
      <c r="D63" s="50">
        <v>1</v>
      </c>
      <c r="E63" s="50">
        <v>0</v>
      </c>
      <c r="F63" s="61"/>
      <c r="G63" s="61"/>
      <c r="H63" s="61"/>
    </row>
    <row r="64" spans="1:15" x14ac:dyDescent="0.35">
      <c r="B64" t="s">
        <v>64</v>
      </c>
      <c r="C64" s="50">
        <v>10</v>
      </c>
      <c r="D64" s="50">
        <v>10</v>
      </c>
      <c r="E64" s="50">
        <v>0</v>
      </c>
      <c r="F64" s="61"/>
      <c r="G64" s="61"/>
      <c r="H64" s="61"/>
    </row>
    <row r="65" spans="1:8" x14ac:dyDescent="0.35">
      <c r="B65" t="s">
        <v>249</v>
      </c>
      <c r="C65" s="50">
        <v>4</v>
      </c>
      <c r="D65" s="50">
        <v>4</v>
      </c>
      <c r="E65" s="50">
        <v>0</v>
      </c>
      <c r="F65" s="61"/>
      <c r="G65" s="61"/>
      <c r="H65" s="61"/>
    </row>
    <row r="66" spans="1:8" x14ac:dyDescent="0.35">
      <c r="A66" s="51" t="s">
        <v>185</v>
      </c>
      <c r="B66" s="51"/>
      <c r="C66" s="52">
        <v>143</v>
      </c>
      <c r="D66" s="52">
        <v>138</v>
      </c>
      <c r="E66" s="52">
        <v>5</v>
      </c>
      <c r="F66" s="61"/>
      <c r="G66" s="61"/>
      <c r="H66" s="61"/>
    </row>
    <row r="67" spans="1:8" x14ac:dyDescent="0.35">
      <c r="A67">
        <v>11</v>
      </c>
      <c r="B67" t="s">
        <v>63</v>
      </c>
      <c r="C67" s="50">
        <v>1</v>
      </c>
      <c r="D67" s="50">
        <v>1</v>
      </c>
      <c r="E67" s="50">
        <v>0</v>
      </c>
      <c r="F67" s="61"/>
      <c r="G67" s="61"/>
      <c r="H67" s="61"/>
    </row>
    <row r="68" spans="1:8" x14ac:dyDescent="0.35">
      <c r="B68" t="s">
        <v>19</v>
      </c>
      <c r="C68" s="50">
        <v>20</v>
      </c>
      <c r="D68" s="50">
        <v>20</v>
      </c>
      <c r="E68" s="50">
        <v>0</v>
      </c>
      <c r="F68" s="61"/>
      <c r="G68" s="61"/>
      <c r="H68" s="61"/>
    </row>
    <row r="69" spans="1:8" x14ac:dyDescent="0.35">
      <c r="B69" t="s">
        <v>29</v>
      </c>
      <c r="C69" s="50">
        <v>10</v>
      </c>
      <c r="D69" s="50">
        <v>10</v>
      </c>
      <c r="E69" s="50">
        <v>0</v>
      </c>
      <c r="F69" s="61"/>
      <c r="G69" s="61"/>
      <c r="H69" s="61"/>
    </row>
    <row r="70" spans="1:8" x14ac:dyDescent="0.35">
      <c r="B70" t="s">
        <v>37</v>
      </c>
      <c r="C70" s="50">
        <v>10</v>
      </c>
      <c r="D70" s="50">
        <v>4</v>
      </c>
      <c r="E70" s="50">
        <v>6</v>
      </c>
      <c r="F70" s="61"/>
      <c r="G70" s="61"/>
      <c r="H70" s="61"/>
    </row>
    <row r="71" spans="1:8" x14ac:dyDescent="0.35">
      <c r="B71" t="s">
        <v>195</v>
      </c>
      <c r="C71" s="50">
        <v>20</v>
      </c>
      <c r="D71" s="50">
        <v>20</v>
      </c>
      <c r="E71" s="50">
        <v>0</v>
      </c>
      <c r="F71" s="61"/>
      <c r="G71" s="61"/>
      <c r="H71" s="61"/>
    </row>
    <row r="72" spans="1:8" x14ac:dyDescent="0.35">
      <c r="B72" t="s">
        <v>197</v>
      </c>
      <c r="C72" s="50">
        <v>3</v>
      </c>
      <c r="D72" s="50">
        <v>3</v>
      </c>
      <c r="E72" s="50">
        <v>0</v>
      </c>
    </row>
    <row r="73" spans="1:8" x14ac:dyDescent="0.35">
      <c r="A73" s="51" t="s">
        <v>189</v>
      </c>
      <c r="B73" s="51"/>
      <c r="C73" s="52">
        <v>64</v>
      </c>
      <c r="D73" s="52">
        <v>58</v>
      </c>
      <c r="E73" s="52">
        <v>6</v>
      </c>
    </row>
    <row r="74" spans="1:8" x14ac:dyDescent="0.35">
      <c r="A74">
        <v>12</v>
      </c>
      <c r="B74" t="s">
        <v>180</v>
      </c>
      <c r="C74" s="50">
        <v>4</v>
      </c>
      <c r="D74" s="50">
        <v>4</v>
      </c>
      <c r="E74" s="50">
        <v>0</v>
      </c>
    </row>
    <row r="75" spans="1:8" x14ac:dyDescent="0.35">
      <c r="B75" t="s">
        <v>177</v>
      </c>
      <c r="C75" s="50">
        <v>16</v>
      </c>
      <c r="D75" s="50">
        <v>16</v>
      </c>
      <c r="E75" s="50">
        <v>0</v>
      </c>
    </row>
    <row r="76" spans="1:8" x14ac:dyDescent="0.35">
      <c r="B76" t="s">
        <v>16</v>
      </c>
      <c r="C76" s="50">
        <v>10</v>
      </c>
      <c r="D76" s="50">
        <v>10</v>
      </c>
      <c r="E76" s="50">
        <v>0</v>
      </c>
    </row>
    <row r="77" spans="1:8" x14ac:dyDescent="0.35">
      <c r="B77" t="s">
        <v>17</v>
      </c>
      <c r="C77" s="50">
        <v>2</v>
      </c>
      <c r="D77" s="50">
        <v>2</v>
      </c>
      <c r="E77" s="50">
        <v>0</v>
      </c>
    </row>
    <row r="78" spans="1:8" x14ac:dyDescent="0.35">
      <c r="B78" t="s">
        <v>64</v>
      </c>
      <c r="C78" s="50">
        <v>20</v>
      </c>
      <c r="D78" s="50">
        <v>20</v>
      </c>
      <c r="E78" s="50">
        <v>0</v>
      </c>
    </row>
    <row r="79" spans="1:8" x14ac:dyDescent="0.35">
      <c r="B79" t="s">
        <v>15</v>
      </c>
      <c r="C79" s="50">
        <v>1</v>
      </c>
      <c r="D79" s="50">
        <v>1</v>
      </c>
      <c r="E79" s="50">
        <v>0</v>
      </c>
    </row>
    <row r="80" spans="1:8" x14ac:dyDescent="0.35">
      <c r="B80" t="s">
        <v>14</v>
      </c>
      <c r="C80" s="50">
        <v>5</v>
      </c>
      <c r="D80" s="50">
        <v>5</v>
      </c>
      <c r="E80" s="50">
        <v>0</v>
      </c>
    </row>
    <row r="81" spans="1:5" x14ac:dyDescent="0.35">
      <c r="B81" t="s">
        <v>28</v>
      </c>
      <c r="C81" s="50">
        <v>40</v>
      </c>
      <c r="D81" s="50">
        <v>40</v>
      </c>
      <c r="E81" s="50">
        <v>0</v>
      </c>
    </row>
    <row r="82" spans="1:5" x14ac:dyDescent="0.35">
      <c r="B82" t="s">
        <v>238</v>
      </c>
      <c r="C82" s="50">
        <v>4</v>
      </c>
      <c r="D82" s="50">
        <v>4</v>
      </c>
      <c r="E82" s="50">
        <v>0</v>
      </c>
    </row>
    <row r="83" spans="1:5" x14ac:dyDescent="0.35">
      <c r="A83" s="51" t="s">
        <v>209</v>
      </c>
      <c r="B83" s="51"/>
      <c r="C83" s="52">
        <v>102</v>
      </c>
      <c r="D83" s="52">
        <v>102</v>
      </c>
      <c r="E83" s="52">
        <v>0</v>
      </c>
    </row>
    <row r="84" spans="1:5" x14ac:dyDescent="0.35">
      <c r="A84">
        <v>1</v>
      </c>
      <c r="B84" t="s">
        <v>195</v>
      </c>
      <c r="C84" s="50">
        <v>32</v>
      </c>
      <c r="D84" s="50">
        <v>26</v>
      </c>
      <c r="E84" s="50">
        <v>6</v>
      </c>
    </row>
    <row r="85" spans="1:5" x14ac:dyDescent="0.35">
      <c r="B85" t="s">
        <v>214</v>
      </c>
      <c r="C85" s="50">
        <v>2</v>
      </c>
      <c r="D85" s="50">
        <v>2</v>
      </c>
      <c r="E85" s="50">
        <v>0</v>
      </c>
    </row>
    <row r="86" spans="1:5" x14ac:dyDescent="0.35">
      <c r="B86" t="s">
        <v>215</v>
      </c>
      <c r="C86" s="50">
        <v>2</v>
      </c>
      <c r="D86" s="50">
        <v>2</v>
      </c>
      <c r="E86" s="50">
        <v>0</v>
      </c>
    </row>
    <row r="87" spans="1:5" x14ac:dyDescent="0.35">
      <c r="B87" t="s">
        <v>230</v>
      </c>
      <c r="C87" s="50">
        <v>2</v>
      </c>
      <c r="D87" s="50">
        <v>2</v>
      </c>
      <c r="E87" s="50">
        <v>0</v>
      </c>
    </row>
    <row r="88" spans="1:5" x14ac:dyDescent="0.35">
      <c r="B88" t="s">
        <v>236</v>
      </c>
      <c r="C88" s="50">
        <v>2</v>
      </c>
      <c r="D88" s="50">
        <v>2</v>
      </c>
      <c r="E88" s="50">
        <v>0</v>
      </c>
    </row>
    <row r="89" spans="1:5" x14ac:dyDescent="0.35">
      <c r="B89" t="s">
        <v>232</v>
      </c>
      <c r="C89" s="50">
        <v>1</v>
      </c>
      <c r="D89" s="50">
        <v>1</v>
      </c>
      <c r="E89" s="50">
        <v>0</v>
      </c>
    </row>
    <row r="90" spans="1:5" x14ac:dyDescent="0.35">
      <c r="B90" t="s">
        <v>233</v>
      </c>
      <c r="C90" s="50">
        <v>3</v>
      </c>
      <c r="D90" s="50">
        <v>3</v>
      </c>
      <c r="E90" s="50">
        <v>0</v>
      </c>
    </row>
    <row r="91" spans="1:5" x14ac:dyDescent="0.35">
      <c r="B91" t="s">
        <v>234</v>
      </c>
      <c r="C91" s="50">
        <v>1</v>
      </c>
      <c r="D91" s="50">
        <v>1</v>
      </c>
      <c r="E91" s="50">
        <v>0</v>
      </c>
    </row>
    <row r="92" spans="1:5" x14ac:dyDescent="0.35">
      <c r="B92" t="s">
        <v>235</v>
      </c>
      <c r="C92" s="50">
        <v>1</v>
      </c>
      <c r="D92" s="50">
        <v>1</v>
      </c>
      <c r="E92" s="50">
        <v>0</v>
      </c>
    </row>
    <row r="93" spans="1:5" x14ac:dyDescent="0.35">
      <c r="B93" t="s">
        <v>241</v>
      </c>
      <c r="C93" s="50">
        <v>16</v>
      </c>
      <c r="D93" s="50">
        <v>6</v>
      </c>
      <c r="E93" s="50">
        <v>10</v>
      </c>
    </row>
    <row r="94" spans="1:5" x14ac:dyDescent="0.35">
      <c r="B94" t="s">
        <v>240</v>
      </c>
      <c r="C94" s="50">
        <v>1</v>
      </c>
      <c r="D94" s="50">
        <v>1</v>
      </c>
      <c r="E94" s="50">
        <v>0</v>
      </c>
    </row>
    <row r="95" spans="1:5" x14ac:dyDescent="0.35">
      <c r="B95" t="s">
        <v>249</v>
      </c>
      <c r="C95" s="50">
        <v>12</v>
      </c>
      <c r="D95" s="50">
        <v>10</v>
      </c>
      <c r="E95" s="50">
        <v>2</v>
      </c>
    </row>
    <row r="96" spans="1:5" x14ac:dyDescent="0.35">
      <c r="A96" s="51" t="s">
        <v>248</v>
      </c>
      <c r="B96" s="51"/>
      <c r="C96" s="52">
        <v>75</v>
      </c>
      <c r="D96" s="52">
        <v>57</v>
      </c>
      <c r="E96" s="52">
        <v>18</v>
      </c>
    </row>
    <row r="97" spans="1:5" x14ac:dyDescent="0.35">
      <c r="A97">
        <v>2</v>
      </c>
      <c r="B97" t="s">
        <v>19</v>
      </c>
      <c r="C97" s="50">
        <v>20</v>
      </c>
      <c r="D97" s="50">
        <v>20</v>
      </c>
      <c r="E97" s="50">
        <v>0</v>
      </c>
    </row>
    <row r="98" spans="1:5" x14ac:dyDescent="0.35">
      <c r="B98" t="s">
        <v>16</v>
      </c>
      <c r="C98" s="50">
        <v>11</v>
      </c>
      <c r="D98" s="50">
        <v>11</v>
      </c>
      <c r="E98" s="50">
        <v>0</v>
      </c>
    </row>
    <row r="99" spans="1:5" x14ac:dyDescent="0.35">
      <c r="B99" t="s">
        <v>29</v>
      </c>
      <c r="C99" s="50">
        <v>25</v>
      </c>
      <c r="D99" s="50">
        <v>25</v>
      </c>
      <c r="E99" s="50">
        <v>0</v>
      </c>
    </row>
    <row r="100" spans="1:5" x14ac:dyDescent="0.35">
      <c r="B100" t="s">
        <v>64</v>
      </c>
      <c r="C100" s="50">
        <v>5</v>
      </c>
      <c r="D100" s="50">
        <v>5</v>
      </c>
      <c r="E100" s="50">
        <v>0</v>
      </c>
    </row>
    <row r="101" spans="1:5" x14ac:dyDescent="0.35">
      <c r="B101" t="s">
        <v>28</v>
      </c>
      <c r="C101" s="50">
        <v>40</v>
      </c>
      <c r="D101" s="50">
        <v>40</v>
      </c>
      <c r="E101" s="50">
        <v>0</v>
      </c>
    </row>
    <row r="102" spans="1:5" x14ac:dyDescent="0.35">
      <c r="B102" t="s">
        <v>195</v>
      </c>
      <c r="C102" s="50">
        <v>20</v>
      </c>
      <c r="D102" s="50">
        <v>4</v>
      </c>
      <c r="E102" s="50">
        <v>16</v>
      </c>
    </row>
    <row r="103" spans="1:5" x14ac:dyDescent="0.35">
      <c r="B103" t="s">
        <v>230</v>
      </c>
      <c r="C103" s="50">
        <v>1</v>
      </c>
      <c r="D103" s="50">
        <v>1</v>
      </c>
      <c r="E103" s="50">
        <v>0</v>
      </c>
    </row>
    <row r="104" spans="1:5" x14ac:dyDescent="0.35">
      <c r="B104" t="s">
        <v>235</v>
      </c>
      <c r="C104" s="50">
        <v>1</v>
      </c>
      <c r="D104" s="50">
        <v>1</v>
      </c>
      <c r="E104" s="50">
        <v>0</v>
      </c>
    </row>
    <row r="105" spans="1:5" x14ac:dyDescent="0.35">
      <c r="B105" t="s">
        <v>249</v>
      </c>
      <c r="C105" s="50">
        <v>12</v>
      </c>
      <c r="D105" s="50">
        <v>6</v>
      </c>
      <c r="E105" s="50">
        <v>6</v>
      </c>
    </row>
    <row r="106" spans="1:5" x14ac:dyDescent="0.35">
      <c r="B106" t="s">
        <v>260</v>
      </c>
      <c r="C106" s="50">
        <v>1</v>
      </c>
      <c r="D106" s="50">
        <v>1</v>
      </c>
      <c r="E106" s="50">
        <v>0</v>
      </c>
    </row>
    <row r="107" spans="1:5" x14ac:dyDescent="0.35">
      <c r="B107" t="s">
        <v>276</v>
      </c>
      <c r="C107" s="50">
        <v>3</v>
      </c>
      <c r="D107" s="50">
        <v>3</v>
      </c>
      <c r="E107" s="50">
        <v>0</v>
      </c>
    </row>
    <row r="108" spans="1:5" x14ac:dyDescent="0.35">
      <c r="B108" t="s">
        <v>293</v>
      </c>
      <c r="C108" s="50">
        <v>1</v>
      </c>
      <c r="D108" s="50">
        <v>1</v>
      </c>
      <c r="E108" s="50">
        <v>0</v>
      </c>
    </row>
    <row r="109" spans="1:5" x14ac:dyDescent="0.35">
      <c r="A109" s="51" t="s">
        <v>275</v>
      </c>
      <c r="B109" s="51"/>
      <c r="C109" s="52">
        <v>140</v>
      </c>
      <c r="D109" s="52">
        <v>118</v>
      </c>
      <c r="E109" s="52">
        <v>22</v>
      </c>
    </row>
    <row r="110" spans="1:5" x14ac:dyDescent="0.35">
      <c r="A110">
        <v>4</v>
      </c>
      <c r="B110" t="s">
        <v>16</v>
      </c>
      <c r="C110" s="50">
        <v>5</v>
      </c>
      <c r="D110" s="50"/>
      <c r="E110" s="50">
        <v>5</v>
      </c>
    </row>
    <row r="111" spans="1:5" x14ac:dyDescent="0.35">
      <c r="B111" t="s">
        <v>17</v>
      </c>
      <c r="C111" s="50">
        <v>2</v>
      </c>
      <c r="D111" s="50">
        <v>2</v>
      </c>
      <c r="E111" s="50">
        <v>0</v>
      </c>
    </row>
    <row r="112" spans="1:5" x14ac:dyDescent="0.35">
      <c r="B112" t="s">
        <v>29</v>
      </c>
      <c r="C112" s="50">
        <v>21</v>
      </c>
      <c r="D112" s="50">
        <v>21</v>
      </c>
      <c r="E112" s="50">
        <v>0</v>
      </c>
    </row>
    <row r="113" spans="1:5" x14ac:dyDescent="0.35">
      <c r="B113" t="s">
        <v>28</v>
      </c>
      <c r="C113" s="50">
        <v>80</v>
      </c>
      <c r="D113" s="50">
        <v>1</v>
      </c>
      <c r="E113" s="50">
        <v>79</v>
      </c>
    </row>
    <row r="114" spans="1:5" x14ac:dyDescent="0.35">
      <c r="B114" t="s">
        <v>234</v>
      </c>
      <c r="C114" s="50">
        <v>2</v>
      </c>
      <c r="D114" s="50">
        <v>2</v>
      </c>
      <c r="E114" s="50">
        <v>0</v>
      </c>
    </row>
    <row r="115" spans="1:5" x14ac:dyDescent="0.35">
      <c r="B115" t="s">
        <v>417</v>
      </c>
      <c r="C115" s="50">
        <v>6</v>
      </c>
      <c r="D115" s="50">
        <v>5</v>
      </c>
      <c r="E115" s="50">
        <v>1</v>
      </c>
    </row>
    <row r="116" spans="1:5" x14ac:dyDescent="0.35">
      <c r="B116" t="s">
        <v>418</v>
      </c>
      <c r="C116" s="50">
        <v>2</v>
      </c>
      <c r="D116" s="50">
        <v>2</v>
      </c>
      <c r="E116" s="50">
        <v>0</v>
      </c>
    </row>
    <row r="117" spans="1:5" x14ac:dyDescent="0.35">
      <c r="B117" t="s">
        <v>419</v>
      </c>
      <c r="C117" s="50">
        <v>2</v>
      </c>
      <c r="D117" s="50">
        <v>1</v>
      </c>
      <c r="E117" s="50">
        <v>1</v>
      </c>
    </row>
    <row r="118" spans="1:5" x14ac:dyDescent="0.35">
      <c r="B118" t="s">
        <v>424</v>
      </c>
      <c r="C118" s="50">
        <v>2</v>
      </c>
      <c r="D118" s="50">
        <v>1</v>
      </c>
      <c r="E118" s="50">
        <v>1</v>
      </c>
    </row>
    <row r="119" spans="1:5" x14ac:dyDescent="0.35">
      <c r="B119" t="s">
        <v>420</v>
      </c>
      <c r="C119" s="50">
        <v>10</v>
      </c>
      <c r="D119" s="50">
        <v>9</v>
      </c>
      <c r="E119" s="50">
        <v>1</v>
      </c>
    </row>
    <row r="120" spans="1:5" x14ac:dyDescent="0.35">
      <c r="A120" s="51" t="s">
        <v>400</v>
      </c>
      <c r="B120" s="51"/>
      <c r="C120" s="52">
        <v>132</v>
      </c>
      <c r="D120" s="52">
        <v>44</v>
      </c>
      <c r="E120" s="52">
        <v>88</v>
      </c>
    </row>
    <row r="121" spans="1:5" x14ac:dyDescent="0.35">
      <c r="A121">
        <v>5</v>
      </c>
      <c r="B121" t="s">
        <v>19</v>
      </c>
      <c r="C121" s="50">
        <v>12</v>
      </c>
      <c r="D121" s="50">
        <v>6</v>
      </c>
      <c r="E121" s="50">
        <v>6</v>
      </c>
    </row>
    <row r="122" spans="1:5" x14ac:dyDescent="0.35">
      <c r="B122" t="s">
        <v>31</v>
      </c>
      <c r="C122" s="50">
        <v>4</v>
      </c>
      <c r="D122" s="50"/>
      <c r="E122" s="50">
        <v>4</v>
      </c>
    </row>
    <row r="123" spans="1:5" x14ac:dyDescent="0.35">
      <c r="B123" t="s">
        <v>29</v>
      </c>
      <c r="C123" s="50">
        <v>20</v>
      </c>
      <c r="D123" s="50"/>
      <c r="E123" s="50">
        <v>20</v>
      </c>
    </row>
    <row r="124" spans="1:5" x14ac:dyDescent="0.35">
      <c r="B124" t="s">
        <v>64</v>
      </c>
      <c r="C124" s="50">
        <v>10</v>
      </c>
      <c r="D124" s="50"/>
      <c r="E124" s="50">
        <v>10</v>
      </c>
    </row>
    <row r="125" spans="1:5" x14ac:dyDescent="0.35">
      <c r="B125" t="s">
        <v>234</v>
      </c>
      <c r="C125" s="50">
        <v>2</v>
      </c>
      <c r="D125" s="50">
        <v>1</v>
      </c>
      <c r="E125" s="50">
        <v>1</v>
      </c>
    </row>
    <row r="126" spans="1:5" x14ac:dyDescent="0.35">
      <c r="B126" t="s">
        <v>417</v>
      </c>
      <c r="C126" s="50">
        <v>3</v>
      </c>
      <c r="D126" s="50"/>
      <c r="E126" s="50">
        <v>3</v>
      </c>
    </row>
    <row r="127" spans="1:5" x14ac:dyDescent="0.35">
      <c r="B127" t="s">
        <v>433</v>
      </c>
      <c r="C127" s="50">
        <v>1</v>
      </c>
      <c r="D127" s="50">
        <v>1</v>
      </c>
      <c r="E127" s="50">
        <v>0</v>
      </c>
    </row>
    <row r="128" spans="1:5" x14ac:dyDescent="0.35">
      <c r="B128" t="s">
        <v>443</v>
      </c>
      <c r="C128" s="50">
        <v>1</v>
      </c>
      <c r="D128" s="50">
        <v>1</v>
      </c>
      <c r="E128" s="50">
        <v>0</v>
      </c>
    </row>
    <row r="129" spans="1:5" x14ac:dyDescent="0.35">
      <c r="B129" t="s">
        <v>450</v>
      </c>
      <c r="C129" s="50">
        <v>16</v>
      </c>
      <c r="D129" s="50"/>
      <c r="E129" s="50">
        <v>16</v>
      </c>
    </row>
    <row r="130" spans="1:5" x14ac:dyDescent="0.35">
      <c r="B130" t="s">
        <v>453</v>
      </c>
      <c r="C130" s="50">
        <v>16</v>
      </c>
      <c r="D130" s="50">
        <v>3</v>
      </c>
      <c r="E130" s="50">
        <v>13</v>
      </c>
    </row>
    <row r="131" spans="1:5" x14ac:dyDescent="0.35">
      <c r="A131" s="51" t="s">
        <v>492</v>
      </c>
      <c r="B131" s="51"/>
      <c r="C131" s="52">
        <v>85</v>
      </c>
      <c r="D131" s="52">
        <v>12</v>
      </c>
      <c r="E131" s="52">
        <v>73</v>
      </c>
    </row>
    <row r="132" spans="1:5" x14ac:dyDescent="0.35">
      <c r="A132" t="s">
        <v>182</v>
      </c>
      <c r="C132" s="50">
        <v>1084</v>
      </c>
      <c r="D132" s="50">
        <v>833</v>
      </c>
      <c r="E132" s="50">
        <v>251</v>
      </c>
    </row>
  </sheetData>
  <pageMargins left="0.59055118110236227" right="0.39370078740157483" top="0.19685039370078741" bottom="0.39370078740157483" header="0" footer="0"/>
  <pageSetup scale="90"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56"/>
  <sheetViews>
    <sheetView topLeftCell="A37" workbookViewId="0">
      <selection activeCell="B51" sqref="B51"/>
    </sheetView>
  </sheetViews>
  <sheetFormatPr defaultRowHeight="14.5" x14ac:dyDescent="0.35"/>
  <cols>
    <col min="1" max="1" width="43.17968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88" t="s">
        <v>384</v>
      </c>
    </row>
    <row r="3" spans="1:4" x14ac:dyDescent="0.35">
      <c r="B3" s="49" t="s">
        <v>191</v>
      </c>
    </row>
    <row r="4" spans="1:4" x14ac:dyDescent="0.35">
      <c r="A4" s="49" t="s">
        <v>179</v>
      </c>
      <c r="B4" t="s">
        <v>192</v>
      </c>
      <c r="C4" t="s">
        <v>193</v>
      </c>
      <c r="D4" t="s">
        <v>190</v>
      </c>
    </row>
    <row r="5" spans="1:4" x14ac:dyDescent="0.35">
      <c r="A5" t="s">
        <v>135</v>
      </c>
      <c r="B5" s="50">
        <v>1</v>
      </c>
      <c r="C5" s="50">
        <v>1</v>
      </c>
      <c r="D5" s="50">
        <v>0</v>
      </c>
    </row>
    <row r="6" spans="1:4" x14ac:dyDescent="0.35">
      <c r="A6" t="s">
        <v>63</v>
      </c>
      <c r="B6" s="50">
        <v>2</v>
      </c>
      <c r="C6" s="50">
        <v>2</v>
      </c>
      <c r="D6" s="50">
        <v>0</v>
      </c>
    </row>
    <row r="7" spans="1:4" x14ac:dyDescent="0.35">
      <c r="A7" s="90" t="s">
        <v>19</v>
      </c>
      <c r="B7" s="91">
        <v>140</v>
      </c>
      <c r="C7" s="91">
        <v>125</v>
      </c>
      <c r="D7" s="91">
        <v>15</v>
      </c>
    </row>
    <row r="8" spans="1:4" x14ac:dyDescent="0.35">
      <c r="A8" t="s">
        <v>180</v>
      </c>
      <c r="B8" s="50">
        <v>4</v>
      </c>
      <c r="C8" s="50">
        <v>4</v>
      </c>
      <c r="D8" s="50">
        <v>0</v>
      </c>
    </row>
    <row r="9" spans="1:4" x14ac:dyDescent="0.35">
      <c r="A9" t="s">
        <v>181</v>
      </c>
      <c r="B9" s="50">
        <v>41</v>
      </c>
      <c r="C9" s="50">
        <v>30</v>
      </c>
      <c r="D9" s="50">
        <v>11</v>
      </c>
    </row>
    <row r="10" spans="1:4" x14ac:dyDescent="0.35">
      <c r="A10" t="s">
        <v>177</v>
      </c>
      <c r="B10" s="50">
        <v>56</v>
      </c>
      <c r="C10" s="50">
        <v>53</v>
      </c>
      <c r="D10" s="50">
        <v>3</v>
      </c>
    </row>
    <row r="11" spans="1:4" x14ac:dyDescent="0.35">
      <c r="A11" s="90" t="s">
        <v>178</v>
      </c>
      <c r="B11" s="91">
        <v>42</v>
      </c>
      <c r="C11" s="91">
        <v>41</v>
      </c>
      <c r="D11" s="91">
        <v>1</v>
      </c>
    </row>
    <row r="12" spans="1:4" x14ac:dyDescent="0.35">
      <c r="A12" s="90" t="s">
        <v>16</v>
      </c>
      <c r="B12" s="91">
        <v>91</v>
      </c>
      <c r="C12" s="91">
        <v>85</v>
      </c>
      <c r="D12" s="91">
        <v>6</v>
      </c>
    </row>
    <row r="13" spans="1:4" x14ac:dyDescent="0.35">
      <c r="A13" t="s">
        <v>55</v>
      </c>
      <c r="B13" s="50">
        <v>4</v>
      </c>
      <c r="C13" s="50">
        <v>4</v>
      </c>
      <c r="D13" s="50">
        <v>0</v>
      </c>
    </row>
    <row r="14" spans="1:4" x14ac:dyDescent="0.35">
      <c r="A14" t="s">
        <v>17</v>
      </c>
      <c r="B14" s="50">
        <v>14</v>
      </c>
      <c r="C14" s="50">
        <v>14</v>
      </c>
      <c r="D14" s="50">
        <v>0</v>
      </c>
    </row>
    <row r="15" spans="1:4" x14ac:dyDescent="0.35">
      <c r="A15" t="s">
        <v>31</v>
      </c>
      <c r="B15" s="50">
        <v>9</v>
      </c>
      <c r="C15" s="50">
        <v>9</v>
      </c>
      <c r="D15" s="50">
        <v>0</v>
      </c>
    </row>
    <row r="16" spans="1:4" x14ac:dyDescent="0.35">
      <c r="A16" t="s">
        <v>29</v>
      </c>
      <c r="B16" s="50">
        <v>133</v>
      </c>
      <c r="C16" s="50">
        <v>110</v>
      </c>
      <c r="D16" s="50">
        <v>23</v>
      </c>
    </row>
    <row r="17" spans="1:4" x14ac:dyDescent="0.35">
      <c r="A17" t="s">
        <v>154</v>
      </c>
      <c r="B17" s="50">
        <v>1</v>
      </c>
      <c r="C17" s="50">
        <v>1</v>
      </c>
      <c r="D17" s="50">
        <v>0</v>
      </c>
    </row>
    <row r="18" spans="1:4" x14ac:dyDescent="0.35">
      <c r="A18" t="s">
        <v>140</v>
      </c>
      <c r="B18" s="50">
        <v>1</v>
      </c>
      <c r="C18" s="50">
        <v>1</v>
      </c>
      <c r="D18" s="50">
        <v>0</v>
      </c>
    </row>
    <row r="19" spans="1:4" x14ac:dyDescent="0.35">
      <c r="A19" s="90" t="s">
        <v>64</v>
      </c>
      <c r="B19" s="91">
        <v>45</v>
      </c>
      <c r="C19" s="91">
        <v>45</v>
      </c>
      <c r="D19" s="91">
        <v>0</v>
      </c>
    </row>
    <row r="20" spans="1:4" x14ac:dyDescent="0.35">
      <c r="A20" t="s">
        <v>15</v>
      </c>
      <c r="B20" s="50">
        <v>3</v>
      </c>
      <c r="C20" s="50">
        <v>3</v>
      </c>
      <c r="D20" s="50">
        <v>0</v>
      </c>
    </row>
    <row r="21" spans="1:4" x14ac:dyDescent="0.35">
      <c r="A21" t="s">
        <v>14</v>
      </c>
      <c r="B21" s="50">
        <v>7</v>
      </c>
      <c r="C21" s="50">
        <v>7</v>
      </c>
      <c r="D21" s="50">
        <v>0</v>
      </c>
    </row>
    <row r="22" spans="1:4" x14ac:dyDescent="0.35">
      <c r="A22" s="90" t="s">
        <v>28</v>
      </c>
      <c r="B22" s="91">
        <v>200</v>
      </c>
      <c r="C22" s="91">
        <v>110</v>
      </c>
      <c r="D22" s="91">
        <v>90</v>
      </c>
    </row>
    <row r="23" spans="1:4" x14ac:dyDescent="0.35">
      <c r="A23" t="s">
        <v>21</v>
      </c>
      <c r="B23" s="50">
        <v>1</v>
      </c>
      <c r="C23" s="50">
        <v>1</v>
      </c>
      <c r="D23" s="50">
        <v>0</v>
      </c>
    </row>
    <row r="24" spans="1:4" x14ac:dyDescent="0.35">
      <c r="A24" s="90" t="s">
        <v>37</v>
      </c>
      <c r="B24" s="91">
        <v>19</v>
      </c>
      <c r="C24" s="91">
        <v>13</v>
      </c>
      <c r="D24" s="91">
        <v>6</v>
      </c>
    </row>
    <row r="25" spans="1:4" x14ac:dyDescent="0.35">
      <c r="A25" t="s">
        <v>33</v>
      </c>
      <c r="B25" s="50">
        <v>2</v>
      </c>
      <c r="C25" s="50">
        <v>2</v>
      </c>
      <c r="D25" s="50">
        <v>0</v>
      </c>
    </row>
    <row r="26" spans="1:4" x14ac:dyDescent="0.35">
      <c r="A26" s="90" t="s">
        <v>195</v>
      </c>
      <c r="B26" s="91">
        <v>77</v>
      </c>
      <c r="C26" s="91">
        <v>50</v>
      </c>
      <c r="D26" s="91">
        <v>27</v>
      </c>
    </row>
    <row r="27" spans="1:4" x14ac:dyDescent="0.35">
      <c r="A27" t="s">
        <v>197</v>
      </c>
      <c r="B27" s="50">
        <v>3</v>
      </c>
      <c r="C27" s="50">
        <v>3</v>
      </c>
      <c r="D27" s="50">
        <v>0</v>
      </c>
    </row>
    <row r="28" spans="1:4" x14ac:dyDescent="0.35">
      <c r="A28" t="s">
        <v>238</v>
      </c>
      <c r="B28" s="50">
        <v>4</v>
      </c>
      <c r="C28" s="50">
        <v>4</v>
      </c>
      <c r="D28" s="50">
        <v>0</v>
      </c>
    </row>
    <row r="29" spans="1:4" x14ac:dyDescent="0.35">
      <c r="A29" t="s">
        <v>214</v>
      </c>
      <c r="B29" s="50">
        <v>2</v>
      </c>
      <c r="C29" s="50">
        <v>2</v>
      </c>
      <c r="D29" s="50">
        <v>0</v>
      </c>
    </row>
    <row r="30" spans="1:4" x14ac:dyDescent="0.35">
      <c r="A30" t="s">
        <v>215</v>
      </c>
      <c r="B30" s="50">
        <v>2</v>
      </c>
      <c r="C30" s="50">
        <v>2</v>
      </c>
      <c r="D30" s="50">
        <v>0</v>
      </c>
    </row>
    <row r="31" spans="1:4" x14ac:dyDescent="0.35">
      <c r="A31" s="33" t="s">
        <v>230</v>
      </c>
      <c r="B31" s="61">
        <v>5</v>
      </c>
      <c r="C31" s="61">
        <v>5</v>
      </c>
      <c r="D31" s="61">
        <v>0</v>
      </c>
    </row>
    <row r="32" spans="1:4" x14ac:dyDescent="0.35">
      <c r="A32" t="s">
        <v>236</v>
      </c>
      <c r="B32" s="50">
        <v>2</v>
      </c>
      <c r="C32" s="50">
        <v>2</v>
      </c>
      <c r="D32" s="50">
        <v>0</v>
      </c>
    </row>
    <row r="33" spans="1:4" x14ac:dyDescent="0.35">
      <c r="A33" t="s">
        <v>232</v>
      </c>
      <c r="B33" s="50">
        <v>1</v>
      </c>
      <c r="C33" s="50">
        <v>1</v>
      </c>
      <c r="D33" s="50">
        <v>0</v>
      </c>
    </row>
    <row r="34" spans="1:4" x14ac:dyDescent="0.35">
      <c r="A34" t="s">
        <v>233</v>
      </c>
      <c r="B34" s="50">
        <v>3</v>
      </c>
      <c r="C34" s="50">
        <v>3</v>
      </c>
      <c r="D34" s="50">
        <v>0</v>
      </c>
    </row>
    <row r="35" spans="1:4" x14ac:dyDescent="0.35">
      <c r="A35" t="s">
        <v>234</v>
      </c>
      <c r="B35" s="50">
        <v>5</v>
      </c>
      <c r="C35" s="50">
        <v>4</v>
      </c>
      <c r="D35" s="50">
        <v>1</v>
      </c>
    </row>
    <row r="36" spans="1:4" x14ac:dyDescent="0.35">
      <c r="A36" t="s">
        <v>235</v>
      </c>
      <c r="B36" s="50">
        <v>2</v>
      </c>
      <c r="C36" s="50">
        <v>2</v>
      </c>
      <c r="D36" s="50">
        <v>0</v>
      </c>
    </row>
    <row r="37" spans="1:4" x14ac:dyDescent="0.35">
      <c r="A37" s="90" t="s">
        <v>241</v>
      </c>
      <c r="B37" s="91">
        <v>16</v>
      </c>
      <c r="C37" s="91">
        <v>6</v>
      </c>
      <c r="D37" s="91">
        <v>10</v>
      </c>
    </row>
    <row r="38" spans="1:4" x14ac:dyDescent="0.35">
      <c r="A38" t="s">
        <v>240</v>
      </c>
      <c r="B38" s="50">
        <v>1</v>
      </c>
      <c r="C38" s="50">
        <v>1</v>
      </c>
      <c r="D38" s="50">
        <v>0</v>
      </c>
    </row>
    <row r="39" spans="1:4" x14ac:dyDescent="0.35">
      <c r="A39" s="90" t="s">
        <v>249</v>
      </c>
      <c r="B39" s="91">
        <v>28</v>
      </c>
      <c r="C39" s="91">
        <v>20</v>
      </c>
      <c r="D39" s="91">
        <v>8</v>
      </c>
    </row>
    <row r="40" spans="1:4" x14ac:dyDescent="0.35">
      <c r="A40" t="s">
        <v>271</v>
      </c>
      <c r="B40" s="50">
        <v>1</v>
      </c>
      <c r="C40" s="50">
        <v>1</v>
      </c>
      <c r="D40" s="50">
        <v>0</v>
      </c>
    </row>
    <row r="41" spans="1:4" x14ac:dyDescent="0.35">
      <c r="A41" t="s">
        <v>260</v>
      </c>
      <c r="B41" s="50">
        <v>1</v>
      </c>
      <c r="C41" s="50">
        <v>1</v>
      </c>
      <c r="D41" s="50">
        <v>0</v>
      </c>
    </row>
    <row r="42" spans="1:4" x14ac:dyDescent="0.35">
      <c r="A42" t="s">
        <v>276</v>
      </c>
      <c r="B42" s="50">
        <v>3</v>
      </c>
      <c r="C42" s="50">
        <v>3</v>
      </c>
      <c r="D42" s="50">
        <v>0</v>
      </c>
    </row>
    <row r="43" spans="1:4" x14ac:dyDescent="0.35">
      <c r="A43" s="90" t="s">
        <v>293</v>
      </c>
      <c r="B43" s="91">
        <v>9</v>
      </c>
      <c r="C43" s="91">
        <v>1</v>
      </c>
      <c r="D43" s="91">
        <v>8</v>
      </c>
    </row>
    <row r="44" spans="1:4" x14ac:dyDescent="0.35">
      <c r="A44" s="90" t="s">
        <v>367</v>
      </c>
      <c r="B44" s="91">
        <v>20</v>
      </c>
      <c r="C44" s="91">
        <v>5</v>
      </c>
      <c r="D44" s="91">
        <v>15</v>
      </c>
    </row>
    <row r="45" spans="1:4" x14ac:dyDescent="0.35">
      <c r="A45" s="90" t="s">
        <v>360</v>
      </c>
      <c r="B45" s="91">
        <v>2</v>
      </c>
      <c r="C45" s="91">
        <v>1</v>
      </c>
      <c r="D45" s="91">
        <v>1</v>
      </c>
    </row>
    <row r="46" spans="1:4" x14ac:dyDescent="0.35">
      <c r="A46" t="s">
        <v>361</v>
      </c>
      <c r="B46" s="50">
        <v>2</v>
      </c>
      <c r="C46" s="50">
        <v>2</v>
      </c>
      <c r="D46" s="50">
        <v>0</v>
      </c>
    </row>
    <row r="47" spans="1:4" x14ac:dyDescent="0.35">
      <c r="A47" s="90" t="s">
        <v>363</v>
      </c>
      <c r="B47" s="91">
        <v>4</v>
      </c>
      <c r="C47" s="91">
        <v>2</v>
      </c>
      <c r="D47" s="91">
        <v>2</v>
      </c>
    </row>
    <row r="48" spans="1:4" x14ac:dyDescent="0.35">
      <c r="A48" t="s">
        <v>390</v>
      </c>
      <c r="B48" s="50">
        <v>2</v>
      </c>
      <c r="C48" s="50">
        <v>2</v>
      </c>
      <c r="D48" s="50">
        <v>0</v>
      </c>
    </row>
    <row r="49" spans="1:4" x14ac:dyDescent="0.35">
      <c r="A49" t="s">
        <v>417</v>
      </c>
      <c r="B49" s="50">
        <v>6</v>
      </c>
      <c r="C49" s="50">
        <v>1</v>
      </c>
      <c r="D49" s="50">
        <v>5</v>
      </c>
    </row>
    <row r="50" spans="1:4" x14ac:dyDescent="0.35">
      <c r="A50" t="s">
        <v>418</v>
      </c>
      <c r="B50" s="50">
        <v>2</v>
      </c>
      <c r="C50" s="50">
        <v>2</v>
      </c>
      <c r="D50" s="50">
        <v>0</v>
      </c>
    </row>
    <row r="51" spans="1:4" x14ac:dyDescent="0.35">
      <c r="A51" t="s">
        <v>419</v>
      </c>
      <c r="B51" s="50">
        <v>2</v>
      </c>
      <c r="C51" s="50"/>
      <c r="D51" s="50">
        <v>2</v>
      </c>
    </row>
    <row r="52" spans="1:4" x14ac:dyDescent="0.35">
      <c r="A52" t="s">
        <v>424</v>
      </c>
      <c r="B52" s="50">
        <v>2</v>
      </c>
      <c r="C52" s="50">
        <v>1</v>
      </c>
      <c r="D52" s="50">
        <v>1</v>
      </c>
    </row>
    <row r="53" spans="1:4" x14ac:dyDescent="0.35">
      <c r="A53" t="s">
        <v>433</v>
      </c>
      <c r="B53" s="50">
        <v>1</v>
      </c>
      <c r="C53" s="50"/>
      <c r="D53" s="50">
        <v>1</v>
      </c>
    </row>
    <row r="54" spans="1:4" x14ac:dyDescent="0.35">
      <c r="A54" t="s">
        <v>443</v>
      </c>
      <c r="B54" s="50">
        <v>1</v>
      </c>
      <c r="C54" s="50">
        <v>1</v>
      </c>
      <c r="D54" s="50">
        <v>0</v>
      </c>
    </row>
    <row r="55" spans="1:4" x14ac:dyDescent="0.35">
      <c r="A55" t="s">
        <v>420</v>
      </c>
      <c r="B55" s="50">
        <v>10</v>
      </c>
      <c r="C55" s="50">
        <v>9</v>
      </c>
      <c r="D55" s="50">
        <v>1</v>
      </c>
    </row>
    <row r="56" spans="1:4" x14ac:dyDescent="0.35">
      <c r="A56" t="s">
        <v>182</v>
      </c>
      <c r="B56" s="50">
        <v>1035</v>
      </c>
      <c r="C56" s="50">
        <v>798</v>
      </c>
      <c r="D56" s="50">
        <v>237</v>
      </c>
    </row>
  </sheetData>
  <pageMargins left="0.59055118110236227" right="0.39370078740157483" top="0.39370078740157483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Suppluer Code</vt:lpstr>
      <vt:lpstr>Raw Inventory</vt:lpstr>
      <vt:lpstr>Purchase_Inv</vt:lpstr>
      <vt:lpstr>Stock Bal</vt:lpstr>
      <vt:lpstr>Stock Bal_Audit </vt:lpstr>
      <vt:lpstr>'Raw Inventory'!Print_Area</vt:lpstr>
      <vt:lpstr>'Stock Bal'!Print_Area</vt:lpstr>
      <vt:lpstr>'Stock Bal_Audit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2021-05-21T09:04:36Z</cp:lastPrinted>
  <dcterms:created xsi:type="dcterms:W3CDTF">2020-03-12T07:09:25Z</dcterms:created>
  <dcterms:modified xsi:type="dcterms:W3CDTF">2021-07-13T15:26:31Z</dcterms:modified>
</cp:coreProperties>
</file>